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showSheetTabs="0" xWindow="90" yWindow="30" windowWidth="9375" windowHeight="4710" tabRatio="926" firstSheet="1" activeTab="4"/>
  </bookViews>
  <sheets>
    <sheet name="COMANDOBLOQUEADO" sheetId="1" state="hidden" r:id="rId1"/>
    <sheet name="LEIA" sheetId="2" r:id="rId2"/>
    <sheet name="CADASTROS" sheetId="3" r:id="rId3"/>
    <sheet name="LIMPA" sheetId="4" r:id="rId4"/>
    <sheet name="MENU" sheetId="5" r:id="rId5"/>
    <sheet name="INICIAL" sheetId="6" r:id="rId6"/>
    <sheet name="PROTOCOLO" sheetId="7" r:id="rId7"/>
    <sheet name="RECEITAS" sheetId="8" r:id="rId8"/>
    <sheet name="FUNDAMENTAL" sheetId="9" r:id="rId9"/>
    <sheet name="FUNDEF" sheetId="10" r:id="rId10"/>
    <sheet name="INFANTIL" sheetId="11" r:id="rId11"/>
    <sheet name="REPASSES" sheetId="12" r:id="rId12"/>
    <sheet name="FINANCEIRO" sheetId="13" r:id="rId13"/>
    <sheet name="RESUMO" sheetId="14" r:id="rId14"/>
    <sheet name="PUBLICAÇÃO" sheetId="15" r:id="rId15"/>
  </sheets>
  <definedNames>
    <definedName name="_xlnm.Print_Area" localSheetId="12">'FINANCEIRO'!$B$1:$J$62</definedName>
    <definedName name="_xlnm.Print_Area" localSheetId="8">'FUNDAMENTAL'!$A$1:$I$51</definedName>
    <definedName name="_xlnm.Print_Area" localSheetId="9">'FUNDEF'!$B$1:$I$57</definedName>
    <definedName name="_xlnm.Print_Area" localSheetId="10">'INFANTIL'!$A$1:$I$51</definedName>
    <definedName name="_xlnm.Print_Area" localSheetId="5">'INICIAL'!$B$2:$S$23</definedName>
    <definedName name="_xlnm.Print_Area" localSheetId="1">'LEIA'!$A$1:$J$238</definedName>
    <definedName name="_xlnm.Print_Area" localSheetId="6">'PROTOCOLO'!$A$1:$I$51</definedName>
    <definedName name="_xlnm.Print_Area" localSheetId="14">'PUBLICAÇÃO'!$A$1:$N$40</definedName>
    <definedName name="_xlnm.Print_Area" localSheetId="7">'RECEITAS'!$A$1:$I$68</definedName>
    <definedName name="_xlnm.Print_Area" localSheetId="11">'REPASSES'!$A$1:$K$249</definedName>
    <definedName name="_xlnm.Print_Area" localSheetId="13">'RESUMO'!$A$1:$L$58</definedName>
    <definedName name="_xlnm.Print_Titles" localSheetId="9">'FUNDEF'!$1:$3</definedName>
  </definedNames>
  <calcPr fullCalcOnLoad="1"/>
</workbook>
</file>

<file path=xl/sharedStrings.xml><?xml version="1.0" encoding="utf-8"?>
<sst xmlns="http://schemas.openxmlformats.org/spreadsheetml/2006/main" count="1517" uniqueCount="1114">
  <si>
    <t>( - )</t>
  </si>
  <si>
    <t>Parcela Empenhada do Ganho Líquido - FUNDEF</t>
  </si>
  <si>
    <t>Recursos provenientes de Operações de Crédito</t>
  </si>
  <si>
    <t>Rendimentos de Aplicações Financeiras</t>
  </si>
  <si>
    <t>APLICAÇÃO NA EDUCAÇÃO INFANTIL / ESPECIAL</t>
  </si>
  <si>
    <t>TOTAL DOS RECURSOS APLICADOS NO ENSINO</t>
  </si>
  <si>
    <t>Rendimentos de Aplicação Financeira:</t>
  </si>
  <si>
    <t>Recursos de Operações de Crédito:</t>
  </si>
  <si>
    <t>Recursos recebidos do Fundef</t>
  </si>
  <si>
    <t>Rendimentos de Aplicação Financeira do Fundef</t>
  </si>
  <si>
    <t>Imposto Predial Territorial Urbano - IPTU</t>
  </si>
  <si>
    <t xml:space="preserve">Imposto s/ Transmissão de Bens Imóveis </t>
  </si>
  <si>
    <t>Imposto s/ Serviços de Qualquer Natureza</t>
  </si>
  <si>
    <t>Imposto de Renda Retido na Fonte</t>
  </si>
  <si>
    <t>Dívida Ativa de Impostos</t>
  </si>
  <si>
    <t>Atualização de Dívida Ativa de Impostos</t>
  </si>
  <si>
    <t>Multa/Juros provenientes de impostos</t>
  </si>
  <si>
    <t xml:space="preserve">Fundo de Participação dos Municípios </t>
  </si>
  <si>
    <t>Imposto Territorial Rural</t>
  </si>
  <si>
    <t>Desoneração de Exportações (LC-87/96)</t>
  </si>
  <si>
    <t>Imposto s/ Circ. de Mercadorias e Serviços</t>
  </si>
  <si>
    <t>Imposto s/ Propriedade de Veículo Automotor</t>
  </si>
  <si>
    <t>Imposto s/ Produto Industrial s/ Exportação</t>
  </si>
  <si>
    <t>ICMS de Exerc. Anteriores/Judiciais/Administr.</t>
  </si>
  <si>
    <t>TOTAL DA RECEITA ARRECADADA</t>
  </si>
  <si>
    <t>TOTAL DAS RECEITAS DE IMPOSTOS E TRANSFERÊNCIAS</t>
  </si>
  <si>
    <t>Total da Despesa da Educação Infantil / Especial</t>
  </si>
  <si>
    <t>Subtotal da Despesa do Ensino Fundamental</t>
  </si>
  <si>
    <t>Total da Despesa do Ensino Fundamental</t>
  </si>
  <si>
    <t>( = )</t>
  </si>
  <si>
    <t xml:space="preserve">     Depesas c/ Recursos não Vinculados</t>
  </si>
  <si>
    <t xml:space="preserve">     Depesas c/ Recursos do FUNDEF</t>
  </si>
  <si>
    <t>Trimestre (R$)</t>
  </si>
  <si>
    <t>Acumulado (R$)</t>
  </si>
  <si>
    <t>valores em R$</t>
  </si>
  <si>
    <t xml:space="preserve"> APLICAÇÃO NO ENSINO</t>
  </si>
  <si>
    <t>Aplicação no Ensino Fundamental</t>
  </si>
  <si>
    <t>Aplicação na Educação Infantil / Especial</t>
  </si>
  <si>
    <t>Aplicação nos Profissionais do Magistério - FUNDEF</t>
  </si>
  <si>
    <t xml:space="preserve">   EXERCÍCIO:</t>
  </si>
  <si>
    <r>
      <t xml:space="preserve">                              </t>
    </r>
    <r>
      <rPr>
        <b/>
        <sz val="11"/>
        <rFont val="Times New Roman"/>
        <family val="1"/>
      </rPr>
      <t>PERÍODO:</t>
    </r>
  </si>
  <si>
    <t xml:space="preserve"> Despesas com Profissionais do Magistério (mín.60%)</t>
  </si>
  <si>
    <r>
      <t xml:space="preserve">Os </t>
    </r>
    <r>
      <rPr>
        <b/>
        <sz val="13"/>
        <rFont val="Times New Roman"/>
        <family val="1"/>
      </rPr>
      <t xml:space="preserve">valores relativos aos saldos da contas vinculadas </t>
    </r>
    <r>
      <rPr>
        <sz val="13"/>
        <rFont val="Times New Roman"/>
        <family val="1"/>
      </rPr>
      <t xml:space="preserve">serão informados trimestralmente, sendo prudente apagar os dados lançados anteriormente antes de implantar novos valores. Para tanto, basta clicar no botão </t>
    </r>
    <r>
      <rPr>
        <b/>
        <sz val="13"/>
        <rFont val="Times New Roman"/>
        <family val="1"/>
      </rPr>
      <t>LIMPAR ESTE QUADRO</t>
    </r>
    <r>
      <rPr>
        <sz val="13"/>
        <rFont val="Times New Roman"/>
        <family val="1"/>
      </rPr>
      <t>, localizado acima da última coluna do quadro.</t>
    </r>
  </si>
  <si>
    <t>12.366 - Educação de Jovens e Adultos (Ensino Fundamental)</t>
  </si>
  <si>
    <t>Demais Transferências</t>
  </si>
  <si>
    <t>13000162-3</t>
  </si>
  <si>
    <t>13000161-5</t>
  </si>
  <si>
    <t>13000095-3</t>
  </si>
  <si>
    <t>Auxílios / Suvenções / Contribuições</t>
  </si>
  <si>
    <t>APLICAÇÃO NO ENSINO FUNDAMENTAL</t>
  </si>
  <si>
    <t>Demais Transferências da União</t>
  </si>
  <si>
    <t>APLICAÇÃO NA EDUCAÇÃO INFANTIL E ESPECIAL</t>
  </si>
  <si>
    <t>_____________________________</t>
  </si>
  <si>
    <t xml:space="preserve">                 Prefeito(a) Municipal</t>
  </si>
  <si>
    <t xml:space="preserve">    ___________________________</t>
  </si>
  <si>
    <t xml:space="preserve">        ____________________________</t>
  </si>
  <si>
    <t>RECEITAS E DESPESAS DO ENSINO  -  PUBLICAÇÃO  (ARTIGO 256 DA CONSTITUIÇÃO FEDERAL)</t>
  </si>
  <si>
    <t xml:space="preserve">                      Presidente e/ou Membro do Conselho da Educação</t>
  </si>
  <si>
    <t>PROTOCOLO DE ENTREGA POR MEIO MAGNÉTICO</t>
  </si>
  <si>
    <t xml:space="preserve">                                                            Atestamos para efeito do cumprimento do artigo 212 da Constitução Federal que o disquete, em anexo, reproduz com total fidelidade e veracidade as informações nele contidas, conforme síntese a seguir:</t>
  </si>
  <si>
    <t xml:space="preserve"> DESCRIÇÃO (Quadro 07-Resumo Consolidado)</t>
  </si>
  <si>
    <t xml:space="preserve"> RECEITAS DO ENSINO</t>
  </si>
  <si>
    <t xml:space="preserve"> Receitas de Impostos e Transferências de Impostos</t>
  </si>
  <si>
    <t xml:space="preserve"> Demais Recursos Adicionais</t>
  </si>
  <si>
    <t xml:space="preserve"> DESPESAS DO ENSINO</t>
  </si>
  <si>
    <t xml:space="preserve"> Aplicação no Ensino Infantil </t>
  </si>
  <si>
    <t xml:space="preserve"> Aplicação no Ensino Fundamental</t>
  </si>
  <si>
    <t xml:space="preserve"> Total - Artigo 212 da C.F.</t>
  </si>
  <si>
    <t xml:space="preserve"> FUNDEF</t>
  </si>
  <si>
    <t xml:space="preserve"> Recursos do Fundef + Aplicação Financeira</t>
  </si>
  <si>
    <t xml:space="preserve">Ao clicar este COMANDO será impresso automaticamente um Quadro Demonstrativo contendo todas as informações exigidas para publicação, conforme disposto no art. 256 da Constituição Estadual. </t>
  </si>
  <si>
    <t>Ao clicar este COMANDO será impresso automaticamente um Documento que servirá de protocolo de entrega  junto a esta Corte de Contas, contendo a síntese do apurado no período e atestando a veracidade dos dados lançados no disquete.</t>
  </si>
  <si>
    <t xml:space="preserve">         Exercício:</t>
  </si>
  <si>
    <t xml:space="preserve">                      Período:  </t>
  </si>
  <si>
    <t xml:space="preserve">      Município:</t>
  </si>
  <si>
    <t xml:space="preserve">      Aplicação mínima conforme:</t>
  </si>
  <si>
    <t>Ao clicar este COMANDO será apresentada uma tela, que contém comandos específicos destinados a informar os seguintes dados:</t>
  </si>
  <si>
    <t xml:space="preserve">      - Repasses Financeiros - art. 69, §5º da Lei Federal nº  9.394/96 - L.D.B</t>
  </si>
  <si>
    <t xml:space="preserve">   - Imprimir Quadro Demonstrativo destinado à Publicação - art. 256 C.E.</t>
  </si>
  <si>
    <t xml:space="preserve">                    Menu - Quadros Demonstrativos</t>
  </si>
  <si>
    <t xml:space="preserve"> Demais Despesas (máx.40%)</t>
  </si>
  <si>
    <t xml:space="preserve">    _______________________________</t>
  </si>
  <si>
    <t xml:space="preserve">                  Prefeito(a) Municipal</t>
  </si>
  <si>
    <t xml:space="preserve">                         Contador(a)</t>
  </si>
  <si>
    <t xml:space="preserve">       -Despesas do Ensino Fundamental c/ recursos não vinculados ao FUNDEF</t>
  </si>
  <si>
    <t xml:space="preserve">      - Despesas do Ensino Fundamental com receitas vinculadas ao FUNDEF</t>
  </si>
  <si>
    <t xml:space="preserve">   - Instruções para preenchimento</t>
  </si>
  <si>
    <t xml:space="preserve">   - Menu - Quadros Demonstrativos</t>
  </si>
  <si>
    <t xml:space="preserve">   - Cadastrar Município</t>
  </si>
  <si>
    <t xml:space="preserve">   - Limpar</t>
  </si>
  <si>
    <t xml:space="preserve">       TRIBUNAL DE CONTAS DO ESTADO DE SÃO PAULO  </t>
  </si>
  <si>
    <t>PNAT</t>
  </si>
  <si>
    <t>Outros Serv.P.Física</t>
  </si>
  <si>
    <t>Outros Serv.P.Jurídica</t>
  </si>
  <si>
    <t>Outros Serv.P. Jurídica</t>
  </si>
  <si>
    <t xml:space="preserve">               PLANILHA DE APLICAÇÃO NO ENSINO - VERSÃO 2002</t>
  </si>
  <si>
    <t xml:space="preserve">           TRIBUNAL DE CONTAS DO ESTADO DE SÃO PAULO  </t>
  </si>
  <si>
    <t>QUADRO 06    MUNICÍPIO:</t>
  </si>
  <si>
    <t xml:space="preserve">  C/C nº</t>
  </si>
  <si>
    <t xml:space="preserve">   - Imprimir Protocolo de Entrega por Meio Magnético</t>
  </si>
  <si>
    <t>PÁGINA INICIAL</t>
  </si>
  <si>
    <t>I - Instruções para preenchimento</t>
  </si>
  <si>
    <t>II - Menu - Quadros Demonstrativos</t>
  </si>
  <si>
    <t>Percentual de Aplicação no Ensino - artigo 212 da Constituição Federal ou aquele definido na Lei Orgânica do Município.</t>
  </si>
  <si>
    <r>
      <t xml:space="preserve">Preenchimento obrigatório das informações relativas às despesas </t>
    </r>
    <r>
      <rPr>
        <b/>
        <sz val="13"/>
        <rFont val="Times New Roman"/>
        <family val="1"/>
      </rPr>
      <t>Empenhadas no Trimestre</t>
    </r>
    <r>
      <rPr>
        <sz val="13"/>
        <rFont val="Times New Roman"/>
        <family val="1"/>
      </rPr>
      <t xml:space="preserve"> em exame e as despesas </t>
    </r>
    <r>
      <rPr>
        <b/>
        <sz val="13"/>
        <rFont val="Times New Roman"/>
        <family val="1"/>
      </rPr>
      <t>Acumuladas Pagas</t>
    </r>
    <r>
      <rPr>
        <sz val="13"/>
        <rFont val="Times New Roman"/>
        <family val="1"/>
      </rPr>
      <t xml:space="preserve">. </t>
    </r>
  </si>
  <si>
    <r>
      <t xml:space="preserve">Deverão ser informadas </t>
    </r>
    <r>
      <rPr>
        <b/>
        <sz val="13"/>
        <rFont val="Times New Roman"/>
        <family val="1"/>
      </rPr>
      <t xml:space="preserve">separadamente </t>
    </r>
    <r>
      <rPr>
        <sz val="13"/>
        <rFont val="Times New Roman"/>
        <family val="1"/>
      </rPr>
      <t xml:space="preserve">as despesas realizadas com recursos do FUNDEF que foram suportadas com o </t>
    </r>
    <r>
      <rPr>
        <b/>
        <sz val="13"/>
        <rFont val="Times New Roman"/>
        <family val="1"/>
      </rPr>
      <t>retorno do exercício</t>
    </r>
    <r>
      <rPr>
        <sz val="13"/>
        <rFont val="Times New Roman"/>
        <family val="1"/>
      </rPr>
      <t xml:space="preserve">, das suportadas com os </t>
    </r>
    <r>
      <rPr>
        <b/>
        <sz val="13"/>
        <rFont val="Times New Roman"/>
        <family val="1"/>
      </rPr>
      <t>recursos de outros exercícios</t>
    </r>
    <r>
      <rPr>
        <sz val="13"/>
        <rFont val="Times New Roman"/>
        <family val="1"/>
      </rPr>
      <t xml:space="preserve">.       </t>
    </r>
  </si>
  <si>
    <t xml:space="preserve">No tocante às despesas empenhadas e pagas no Trimestre em exame, referentes aos Auxílios/Subvenções/Contribuições, deverão ser informadas somente aquelas que foram incluídas nos valores já lançados. As despesas realizadas com recursos adicionais não são computadas no cálculo do percentual mínimo de aplicação no ensino.   </t>
  </si>
  <si>
    <t xml:space="preserve">No tocante às despesas empenhadas e pagas no Trimestre em exame, referentes aos Auxílios/Subvenções/Contribuições, deverão ser informadas, somente aquelas que foram incluídas nos valores já lançados. As despesas realizadas com recursos adicionais não são computadas no cálculo do percentual mínimo de aplicação no ensino.   </t>
  </si>
  <si>
    <t>NCNB 60% - Professores - FUNDEB</t>
  </si>
  <si>
    <t>NCNB 40% - Diversos - FUNDEB</t>
  </si>
  <si>
    <t>Quadro 07.</t>
  </si>
  <si>
    <t xml:space="preserve"> Este quadro sintetiza todas as informações, pois demonstra  os percentuais aplicados no Ensino, no Ensino Fundamental e as aplicações dos Recursos do FUNDEF. Traz, também, a posição financeira relativa aos repasses decendiais.Todas essas informações serão fornecidas automaticamente pelo programa, desde que os dados sejam inseridos corretamente nas planilhas.</t>
  </si>
  <si>
    <t>A presente Pasta de Trabalho tem por objetivo o acompanhamento da aplicação dos recursos destinados à Manutenção e Desenvolvimento do Ensino e está constituída da seguinte forma:</t>
  </si>
  <si>
    <t>PNAC</t>
  </si>
  <si>
    <t>FNDE-MERENDA</t>
  </si>
  <si>
    <t>3.3.50.01</t>
  </si>
  <si>
    <t>Transferencias a Inst.s/fins luc. - Subvenção</t>
  </si>
  <si>
    <t>3.3.90.32</t>
  </si>
  <si>
    <t>Material Dist.Gratuíta</t>
  </si>
  <si>
    <t>Material dist. Gratuíta</t>
  </si>
  <si>
    <t>Material dist. Gratuita</t>
  </si>
  <si>
    <t>58024-4</t>
  </si>
  <si>
    <t>NCNB Vinculada 25%</t>
  </si>
  <si>
    <t>130000103-8</t>
  </si>
  <si>
    <t>CONTA PNAC - CRECHE</t>
  </si>
  <si>
    <t>12651-9</t>
  </si>
  <si>
    <t>58024-4/1300096-1/98-1</t>
  </si>
  <si>
    <t>Receitas de Manutenção e Desenvolvimento do Ensino</t>
  </si>
  <si>
    <t>Posição Financeira das Contas Vinculadas ao Ensino</t>
  </si>
  <si>
    <t>Ao clicar este COMANDO todos os Quadros Demonstrativos constantes do COMANDO II serão automaticamente impressos.</t>
  </si>
  <si>
    <t>Este COMANDO permite limpar todas as informações lançadas, sendo recomendável a sua utilização somente no encerramento do exercício. Ao clicá-lo será apresentada uma tela para confirmação da certeza da continuidade de seu processamento.</t>
  </si>
  <si>
    <t>Demonstrativo das Receitas da MDE</t>
  </si>
  <si>
    <t>Despesas do Ensino Fundamental com Recursos não vinculados ao FUNDEF</t>
  </si>
  <si>
    <t>Despesas do Ensino Fundamental com Recursos vinculados ao FUNDEF</t>
  </si>
  <si>
    <t xml:space="preserve">Despesas da Educação Infantil / Especial </t>
  </si>
  <si>
    <t>Repasses Decendiais - art. 69, § 5º, Lei Federal nº 9.394/96 - L.D.B.</t>
  </si>
  <si>
    <t>Posição Financeira das Contas Vinculadas do Ensino</t>
  </si>
  <si>
    <t>Resumo Consolidado</t>
  </si>
  <si>
    <t>III - Imprimir Quadros  Demonstrativos</t>
  </si>
  <si>
    <t>IV - Imprimir Quadro Demonstrativo destinado à Publicação</t>
  </si>
  <si>
    <t>V - Imprimir Protocolo de Entrega por Meio Magnético</t>
  </si>
  <si>
    <t>Se o Município não estiver cadastrado, deverá ser incluído ao final da lista e, após, reclassificado, clicando em classificar.</t>
  </si>
  <si>
    <t xml:space="preserve">Neste comando o usuário encontrará informações gerais sobre como proceder ao correto preenchimento das planilhas, assim como acerca dos cuidados que deverão ser observados durante o lançamento dos dados para que o resultado apresentado esteja de acordo com o efetivamente realizado pelo jurisdicionado. </t>
  </si>
  <si>
    <t>01.</t>
  </si>
  <si>
    <t>02.</t>
  </si>
  <si>
    <t>03.</t>
  </si>
  <si>
    <t>04.</t>
  </si>
  <si>
    <t>05.</t>
  </si>
  <si>
    <t>06.</t>
  </si>
  <si>
    <t>07.</t>
  </si>
  <si>
    <t>I.</t>
  </si>
  <si>
    <t>II.</t>
  </si>
  <si>
    <t>III.</t>
  </si>
  <si>
    <t>IV.</t>
  </si>
  <si>
    <t>V.</t>
  </si>
  <si>
    <t>VI.</t>
  </si>
  <si>
    <t>VII.</t>
  </si>
  <si>
    <t>Instruções para preenchimento</t>
  </si>
  <si>
    <t>Menu - Quadros Demonstrativos</t>
  </si>
  <si>
    <t>Imprimir Quadros  Demonstrativos</t>
  </si>
  <si>
    <t>Imprimir Quadro Demonstrativo destinado à Publicação</t>
  </si>
  <si>
    <t>Cadastrar Municípios</t>
  </si>
  <si>
    <t>Limpar</t>
  </si>
  <si>
    <t>VI - Cadastrar Municípios</t>
  </si>
  <si>
    <t>VII - Limpar</t>
  </si>
  <si>
    <t>OPERACIONALIZAÇÃO DOS  QUADROS DEMONSTRATIVOS (TELA MENU)</t>
  </si>
  <si>
    <t>Nos casos de Recursos Adicionais decorrentes de Transferências de Convênios, o programa permite que sejam inseridos outros Convênios não discriminados na Planilha. Na inclusão de informação relativa a outro Convênio, ATENTAR, apenas, para que o Recurso seja devidamente enquadrado no Ensino Infantil/Especial ou Fundamental.</t>
  </si>
  <si>
    <t>Deverão ser obrigatoriamente preenchidos os dados relativos às Receitas de Impostos e Transferências, aos Recursos Adicionais e  à Conta Retificadora - FUNDEF referentes ao Orçado Anual e ao Trimestre em exame. A informação relativa à Receita Acumulada será fornecida automaticamente pelo programa.</t>
  </si>
  <si>
    <t>No caso de despesas contabilizadas por empenho estimativa, deverá ser considerada como empenhada no trimestre somente a soma dos subempenhos emitidos no período em exame.</t>
  </si>
  <si>
    <t>Havendo necessidade, poderão ser inseridos outros elementos de despesa não previstos na planilha, bem como outras funcionais programáticas pertinentes ao ensino.</t>
  </si>
  <si>
    <t>No caso de despesas contabilizadas por empenho estimativa, deverá ser considerada como  empenhada no trimestre somente a soma dos subempenhos emitidos no período em exame.</t>
  </si>
  <si>
    <t xml:space="preserve"> IMPORTANTE : No caso das despesas empenhadas serem superiores às receitas do FUNDEF, a informação quanto ao Trimestre não sofrerá censura.Quanto ao Empenhado Acumulado, entretanto, haverá uma MENSAGEM para verificação das informações. Não será emitido o Resumo Consolidado,  uma vez que as despesas devem ser demonstradas em relação ao montante das receitas do FUNDEF. </t>
  </si>
  <si>
    <t xml:space="preserve">Preenchimento obrigatório das informações relativas às despesas empenhadas no Trimestre em exame e às despesas acumuladas pagas. </t>
  </si>
  <si>
    <t xml:space="preserve">Preenchimento obrigatório de todos os campos. </t>
  </si>
  <si>
    <t xml:space="preserve">Esta nova versão do Quadro 05 - Repasses Decendiais apresenta 12 planilhas relativas aos meses de Janeiro a Dezembro. Com isso  os dados mensais de cada trimestre, não mais se perderão,  possibilitando assim a apuração automática dos valores acumulados exigidos no Quadro 06 - Posição Financeira das Contas Vinculadas do Ensino. </t>
  </si>
  <si>
    <t xml:space="preserve"> No sub-quadro pertinente à conta Vinculada ao FUNDEF, informar somente o saldo financeiro do FUNDEF não aplicado no exercício anterior e o Saldo Bancário Conciliado no último dia do terceiro mês do Trimestre.</t>
  </si>
  <si>
    <t>1º</t>
  </si>
  <si>
    <t>2º</t>
  </si>
  <si>
    <t>3º</t>
  </si>
  <si>
    <t>4º</t>
  </si>
  <si>
    <t>5º</t>
  </si>
  <si>
    <t>Nome do Município</t>
  </si>
  <si>
    <t>Período em exame</t>
  </si>
  <si>
    <t>Exercício em exame</t>
  </si>
  <si>
    <t>Dispositivo legal que estabelece o percentual de aplicação no ensino</t>
  </si>
  <si>
    <t xml:space="preserve">Cabe assinalar que é de suma importância que os lançamentos sejam procedidos de forma correta, pois a inobservância acarretará distorções no cálculo de aplicação no ensino. Assim sendo, o comando relativo ao Período e ao Percentual de Aplicação nunca poderão deixar de ser informados. </t>
  </si>
  <si>
    <t>Além dos comandos supra citados esta Tela também permite o acesso aos seguintes Quadros:</t>
  </si>
  <si>
    <t>A operacionalização quanto aos preenchimento destes Quadros será objeto de comentários específicos após o item VII.</t>
  </si>
  <si>
    <t>Quadro 01.</t>
  </si>
  <si>
    <t>Quadro 02.</t>
  </si>
  <si>
    <t>Quadro 03.</t>
  </si>
  <si>
    <t>Quadro 04.</t>
  </si>
  <si>
    <t>Quadro 05.</t>
  </si>
  <si>
    <t>Quadro 06.</t>
  </si>
  <si>
    <t xml:space="preserve"> 22135-X</t>
  </si>
  <si>
    <t>CONTA -  PBT</t>
  </si>
  <si>
    <r>
      <t xml:space="preserve">Com relação à Conta Retificadora - FUNDEF os valores lançados deverão ser </t>
    </r>
    <r>
      <rPr>
        <b/>
        <sz val="13"/>
        <rFont val="Times New Roman"/>
        <family val="1"/>
      </rPr>
      <t>sempre positivos.</t>
    </r>
    <r>
      <rPr>
        <sz val="13"/>
        <rFont val="Times New Roman"/>
        <family val="1"/>
      </rPr>
      <t xml:space="preserve"> Alertamos que o fornecimento desta informação é de suma importância para obtenção do correto  percentual de aplicação no ensino.</t>
    </r>
  </si>
  <si>
    <r>
      <t xml:space="preserve">Os </t>
    </r>
    <r>
      <rPr>
        <b/>
        <sz val="13"/>
        <rFont val="Times New Roman"/>
        <family val="1"/>
      </rPr>
      <t>valores pagos acumulados</t>
    </r>
    <r>
      <rPr>
        <sz val="13"/>
        <rFont val="Times New Roman"/>
        <family val="1"/>
      </rPr>
      <t xml:space="preserve"> até o trimestre de referência, informados na última coluna do quadro serão digitados trimestralmente, sendo prudente apagar os dados lançados anteriormente antes de implantar novos valores. Para tanto, basta clicar no botão </t>
    </r>
    <r>
      <rPr>
        <b/>
        <sz val="13"/>
        <rFont val="Times New Roman"/>
        <family val="1"/>
      </rPr>
      <t>LIMPAR ESTA COLUNA</t>
    </r>
    <r>
      <rPr>
        <sz val="13"/>
        <rFont val="Times New Roman"/>
        <family val="1"/>
      </rPr>
      <t>, localizado acima da última coluna do quadro.</t>
    </r>
  </si>
  <si>
    <r>
      <t>Deverão</t>
    </r>
    <r>
      <rPr>
        <b/>
        <sz val="13"/>
        <rFont val="Times New Roman"/>
        <family val="1"/>
      </rPr>
      <t xml:space="preserve"> obrigatoriamente ser preenchidos</t>
    </r>
    <r>
      <rPr>
        <sz val="13"/>
        <rFont val="Times New Roman"/>
        <family val="1"/>
      </rPr>
      <t xml:space="preserve"> todos os campos referentes às Contas Vinculadas ao Ensino, destinadas aos Depósitos dos Repasses Decendiais; assim como todos os campos referentes às contas vinculadas ao Ensino decorrentes de Convênios / QESE. </t>
    </r>
  </si>
  <si>
    <t>Imprimir Protocolo de Entrega por Meio Magnético</t>
  </si>
  <si>
    <t xml:space="preserve">   - Imprimir Quadros Demonstrativos</t>
  </si>
  <si>
    <t>2004</t>
  </si>
  <si>
    <t>2005</t>
  </si>
  <si>
    <t>2006</t>
  </si>
  <si>
    <t xml:space="preserve">                    ___________________________________</t>
  </si>
  <si>
    <t>REPASSES À CONTA DO ENSINO - ART.69,§5º,LEI 9.394/96</t>
  </si>
  <si>
    <t xml:space="preserve"> , em _____, de _____________________de ______</t>
  </si>
  <si>
    <t xml:space="preserve">                          Presidente e/ou Membro do Conselho da Educação</t>
  </si>
  <si>
    <t xml:space="preserve">          _______________________________</t>
  </si>
  <si>
    <t xml:space="preserve">                     Contador(a)</t>
  </si>
  <si>
    <t xml:space="preserve">                       Secretário(a) da Educação</t>
  </si>
  <si>
    <t>R$</t>
  </si>
  <si>
    <t>TRANSFERÊNCIAS DO ESTADO</t>
  </si>
  <si>
    <t>MUNICÍPIO:</t>
  </si>
  <si>
    <t>TRANSFERÊNCIAS DA UNIÃO</t>
  </si>
  <si>
    <t>F.M.D.E.F.V.M.</t>
  </si>
  <si>
    <t>Transferências vinculadas ao Fundão</t>
  </si>
  <si>
    <t xml:space="preserve">          - IPI</t>
  </si>
  <si>
    <t xml:space="preserve">          - ICMS</t>
  </si>
  <si>
    <t xml:space="preserve">          - FPM</t>
  </si>
  <si>
    <t xml:space="preserve">          Total</t>
  </si>
  <si>
    <t xml:space="preserve">   Imposto Predial Territorial Urbano - IPTU</t>
  </si>
  <si>
    <t xml:space="preserve">   Dívida Ativa de Impostos</t>
  </si>
  <si>
    <t xml:space="preserve">   Atualização de Dívida Ativa de Impostos</t>
  </si>
  <si>
    <t xml:space="preserve">   Multa/Juros provenientes de impostos</t>
  </si>
  <si>
    <t xml:space="preserve">   Fundo de Participação dos Municípios </t>
  </si>
  <si>
    <t xml:space="preserve">   Imposto de Renda Retido na Fonte</t>
  </si>
  <si>
    <t xml:space="preserve">   Imposto Territorial Rural</t>
  </si>
  <si>
    <t xml:space="preserve">   Imposto s/ Circ. de Mercadorias e Serviços</t>
  </si>
  <si>
    <t xml:space="preserve">   Imposto s/ Propriedade de Veículo Automotor</t>
  </si>
  <si>
    <t xml:space="preserve">   Imposto s/ Produto Industrial s/ Exportação</t>
  </si>
  <si>
    <t xml:space="preserve">   </t>
  </si>
  <si>
    <t>ENSINO FUNDAMENTAL</t>
  </si>
  <si>
    <t>Ensino Fundamental</t>
  </si>
  <si>
    <t>CONTA EQUIPAMENTOS</t>
  </si>
  <si>
    <t>21413-2</t>
  </si>
  <si>
    <t>Trimestres</t>
  </si>
  <si>
    <t>PERÍODO:</t>
  </si>
  <si>
    <t>Exercícios</t>
  </si>
  <si>
    <t>TRANSFERÊNCIAS VINCULADAS AO FUNDÃO - Contabilizadas pelo líquido*</t>
  </si>
  <si>
    <t>*Transportar os valores obtidos nesta planilha para o Comparativo da Receita Orçada com a Arrecadada.</t>
  </si>
  <si>
    <t xml:space="preserve"> QUADRO 05                                                          MUNICÍPIO:</t>
  </si>
  <si>
    <t>ADOLFO</t>
  </si>
  <si>
    <t>ALTAIR</t>
  </si>
  <si>
    <t>ARIRANHA</t>
  </si>
  <si>
    <t>BÁLSAMO</t>
  </si>
  <si>
    <t>BARRETOS</t>
  </si>
  <si>
    <t>CAJOBI</t>
  </si>
  <si>
    <t>CARDOSO</t>
  </si>
  <si>
    <t>CATANDUVA</t>
  </si>
  <si>
    <t>CATIGUÁ</t>
  </si>
  <si>
    <t>CEDRAL</t>
  </si>
  <si>
    <t>COLÔMBIA</t>
  </si>
  <si>
    <t>COSMORAMA</t>
  </si>
  <si>
    <t>ELISIÁRIO</t>
  </si>
  <si>
    <t>EMBAÚBA</t>
  </si>
  <si>
    <t>GUAPIAÇU</t>
  </si>
  <si>
    <t>GUARACI</t>
  </si>
  <si>
    <t>IBIRÁ</t>
  </si>
  <si>
    <t>ICÉM</t>
  </si>
  <si>
    <t>IPIGUÁ</t>
  </si>
  <si>
    <t>IRAPUÃ</t>
  </si>
  <si>
    <t>ITAJOBI</t>
  </si>
  <si>
    <t>JACI</t>
  </si>
  <si>
    <t>MARAPOAMA</t>
  </si>
  <si>
    <t>1º TRIMESTRE</t>
  </si>
  <si>
    <t>2º TRIMESTRE</t>
  </si>
  <si>
    <t>3º TRIMESTRE</t>
  </si>
  <si>
    <t>4º TRIMESTRE</t>
  </si>
  <si>
    <t>TANABI</t>
  </si>
  <si>
    <t>MONTE AZUL PAULISTA</t>
  </si>
  <si>
    <t>NEVES PAULISTA</t>
  </si>
  <si>
    <t>ORINDIÚVA</t>
  </si>
  <si>
    <t>PALMARES PAULISTA</t>
  </si>
  <si>
    <t>PARAÍSO</t>
  </si>
  <si>
    <t>SEVERÍNIA</t>
  </si>
  <si>
    <t>TABAPUÃ</t>
  </si>
  <si>
    <t>UBARANA</t>
  </si>
  <si>
    <t>UNIÃO PAULISTA</t>
  </si>
  <si>
    <t>URUPÊS</t>
  </si>
  <si>
    <t>VOTUPORANGA</t>
  </si>
  <si>
    <t xml:space="preserve">   ICMS de Exerc. Anteriores/Judiciais/Administr.</t>
  </si>
  <si>
    <t xml:space="preserve">   Imposto s/ Transmissão de Bens Imóveis </t>
  </si>
  <si>
    <t xml:space="preserve">   Imposto s/ Serviços de Qualquer Natureza</t>
  </si>
  <si>
    <t>MENDONÇA</t>
  </si>
  <si>
    <t>MIRASSOL</t>
  </si>
  <si>
    <t>MIRASSOLÂNDIA</t>
  </si>
  <si>
    <t>NIPOÃ</t>
  </si>
  <si>
    <t>ONDA VERDE</t>
  </si>
  <si>
    <t>PARISI</t>
  </si>
  <si>
    <t>PINDORAMA</t>
  </si>
  <si>
    <t>SANTA ADÉLIA</t>
  </si>
  <si>
    <t>NOVA ALIANÇA</t>
  </si>
  <si>
    <t>NOVA GRANADA</t>
  </si>
  <si>
    <t>OLÍMPIA</t>
  </si>
  <si>
    <t>POLONI</t>
  </si>
  <si>
    <t>PONTES GESTAL</t>
  </si>
  <si>
    <t>NOVAIS</t>
  </si>
  <si>
    <t>PALESTINA</t>
  </si>
  <si>
    <t>PAULO DE FARIA</t>
  </si>
  <si>
    <t>POTIRENDABA</t>
  </si>
  <si>
    <t>SALES</t>
  </si>
  <si>
    <t>ADAMANTINA</t>
  </si>
  <si>
    <t>AGUDOS</t>
  </si>
  <si>
    <t>ALFREDO MARCONDES</t>
  </si>
  <si>
    <t>ALVARES FLORENCE</t>
  </si>
  <si>
    <t>ALVARES MACHADO</t>
  </si>
  <si>
    <t>ALVARO DE CARVALHO</t>
  </si>
  <si>
    <t>ANDRADINA</t>
  </si>
  <si>
    <t>ANHEMBI</t>
  </si>
  <si>
    <t>ANHUMAS</t>
  </si>
  <si>
    <t>APARECIDA</t>
  </si>
  <si>
    <t>ARANDU</t>
  </si>
  <si>
    <t>ARARAQUARA</t>
  </si>
  <si>
    <t>AREALVA</t>
  </si>
  <si>
    <t>AREIAS</t>
  </si>
  <si>
    <t>ASSIS</t>
  </si>
  <si>
    <t>ATIBAIA</t>
  </si>
  <si>
    <t>BADY BASSITT</t>
  </si>
  <si>
    <t>BALBINOS</t>
  </si>
  <si>
    <t>BANANAL</t>
  </si>
  <si>
    <t>BARIRI</t>
  </si>
  <si>
    <t>BARRA BONITA</t>
  </si>
  <si>
    <t>BASTOS</t>
  </si>
  <si>
    <t>BAURU</t>
  </si>
  <si>
    <t>BERNARDINO DE CAMPOS</t>
  </si>
  <si>
    <t>BERTIOGA</t>
  </si>
  <si>
    <t>BIRITIBA MIRIM</t>
  </si>
  <si>
    <t>BOA ESPERANÇA DO SUL</t>
  </si>
  <si>
    <t>BOFETE</t>
  </si>
  <si>
    <t>BOM JESUS DOS PERDÕES</t>
  </si>
  <si>
    <t>BORA</t>
  </si>
  <si>
    <t>BORBOREMA</t>
  </si>
  <si>
    <t>BOREBI</t>
  </si>
  <si>
    <t>BOTUCATU</t>
  </si>
  <si>
    <t>BROTAS</t>
  </si>
  <si>
    <t>CABRALIA PAULISTA</t>
  </si>
  <si>
    <t>CAÇAPAVA</t>
  </si>
  <si>
    <t>CACHOEIRA PAULISTA</t>
  </si>
  <si>
    <t>CAFELANDIA</t>
  </si>
  <si>
    <t>CAIABU</t>
  </si>
  <si>
    <t>CAIEIRAS</t>
  </si>
  <si>
    <t>CAIUA</t>
  </si>
  <si>
    <t>CAMPO LIMPO PAULISTA</t>
  </si>
  <si>
    <t xml:space="preserve">     Recursos Destinados ao Ensino Fundamental</t>
  </si>
  <si>
    <t xml:space="preserve">     Recursos Destinados ao Ens. Infantil e Especial</t>
  </si>
  <si>
    <t>CAMPOS DO JORDÃO</t>
  </si>
  <si>
    <t>CAMPOS NOVOS PAULISTA</t>
  </si>
  <si>
    <t>CANAS</t>
  </si>
  <si>
    <t>CANITAR</t>
  </si>
  <si>
    <t>CARAGUATATUBA</t>
  </si>
  <si>
    <t>CARAPICUIBA</t>
  </si>
  <si>
    <t>CASTILHO</t>
  </si>
  <si>
    <t>CERQUEIRA CESAR</t>
  </si>
  <si>
    <t>CHARQUEADA</t>
  </si>
  <si>
    <t>CHAVANTES</t>
  </si>
  <si>
    <t>COLINA</t>
  </si>
  <si>
    <t>CONCHAS</t>
  </si>
  <si>
    <t>CORONEL MACEDO</t>
  </si>
  <si>
    <t>COTIA</t>
  </si>
  <si>
    <t>CRUZALIA</t>
  </si>
  <si>
    <t>CRUZEIRO</t>
  </si>
  <si>
    <t>CUBATÃO</t>
  </si>
  <si>
    <t>CUNHA</t>
  </si>
  <si>
    <t>DOURADO</t>
  </si>
  <si>
    <t>DRACENA</t>
  </si>
  <si>
    <t>DUARTINA</t>
  </si>
  <si>
    <t>ESTRELA DO NORTE</t>
  </si>
  <si>
    <t>EUCLIDES DA CUNHA PAULISTA</t>
  </si>
  <si>
    <t>FARTURA</t>
  </si>
  <si>
    <t>FERNÃO</t>
  </si>
  <si>
    <t>FLORA RICA</t>
  </si>
  <si>
    <t>FLORIDA PAULISTA</t>
  </si>
  <si>
    <t>FRANCO DA ROCHA</t>
  </si>
  <si>
    <t>GARÇA</t>
  </si>
  <si>
    <t>GAVIÃO PEIXOTO</t>
  </si>
  <si>
    <t>GETULINA</t>
  </si>
  <si>
    <t>GUAIÇARA</t>
  </si>
  <si>
    <t>GUARAÇAI</t>
  </si>
  <si>
    <t>GUARANTÃ</t>
  </si>
  <si>
    <t>GUARAREMA</t>
  </si>
  <si>
    <t>IACANGA</t>
  </si>
  <si>
    <t>IACRI</t>
  </si>
  <si>
    <t>IARAS</t>
  </si>
  <si>
    <t>IBIRAREMA</t>
  </si>
  <si>
    <t>IBITINGA</t>
  </si>
  <si>
    <t>ILHA BELA</t>
  </si>
  <si>
    <t>INDIANA</t>
  </si>
  <si>
    <t>IPAUSSU</t>
  </si>
  <si>
    <t>IRAPURU</t>
  </si>
  <si>
    <t>ITAJU</t>
  </si>
  <si>
    <t>ITAPORANGA</t>
  </si>
  <si>
    <t>ITAPURA</t>
  </si>
  <si>
    <t>ITAQUAQUECETUBA</t>
  </si>
  <si>
    <t>ITATINGA</t>
  </si>
  <si>
    <t>ITIRAPINA</t>
  </si>
  <si>
    <t>ITUPEVA</t>
  </si>
  <si>
    <t>JABORANDI</t>
  </si>
  <si>
    <t>JAMBEIRO</t>
  </si>
  <si>
    <t>JANDIRA</t>
  </si>
  <si>
    <t>JAU</t>
  </si>
  <si>
    <t>JOÃO RAMALHO</t>
  </si>
  <si>
    <t>JULIO MESQUITA</t>
  </si>
  <si>
    <t>JUQUITIBA</t>
  </si>
  <si>
    <t>LAGOINHA</t>
  </si>
  <si>
    <t>LARANJAL PAULISTA</t>
  </si>
  <si>
    <t>LAVRINHAS</t>
  </si>
  <si>
    <t>LENÇOIS PAULISTA</t>
  </si>
  <si>
    <t>LINS</t>
  </si>
  <si>
    <t>LORENA</t>
  </si>
  <si>
    <t>MACATUBA</t>
  </si>
  <si>
    <t>MANDURI</t>
  </si>
  <si>
    <t>MINEIROS DO TIETE</t>
  </si>
  <si>
    <t>MIRANTE DO PARANAPANEMA</t>
  </si>
  <si>
    <t>MOGI DAS CRUZES</t>
  </si>
  <si>
    <t>MONTE APRAZIVEL</t>
  </si>
  <si>
    <t>MONTE CASTELO</t>
  </si>
  <si>
    <t>MONTEIRO LOBATO</t>
  </si>
  <si>
    <t>MOTUCA</t>
  </si>
  <si>
    <t>MURUTINGA DO SUL</t>
  </si>
  <si>
    <t>NANTES</t>
  </si>
  <si>
    <t>NARANDIBA</t>
  </si>
  <si>
    <t>NATIVIDADE DA SERRA</t>
  </si>
  <si>
    <t>NOVA EUROPA</t>
  </si>
  <si>
    <t>NOVA GUATAPORANGA</t>
  </si>
  <si>
    <t>NOVO HORIZONTE</t>
  </si>
  <si>
    <t>OCAUÇU</t>
  </si>
  <si>
    <t>OLEO</t>
  </si>
  <si>
    <t>ORIENTE</t>
  </si>
  <si>
    <t>OSCAR BRESSANE</t>
  </si>
  <si>
    <t>OSVALDO CRUZ</t>
  </si>
  <si>
    <t>OURINHOS</t>
  </si>
  <si>
    <t>OURO VERDE</t>
  </si>
  <si>
    <t>PACAEMBU</t>
  </si>
  <si>
    <t>PALMITAL</t>
  </si>
  <si>
    <t>PANORAMA</t>
  </si>
  <si>
    <t>PARAGUAÇU PAULISTA</t>
  </si>
  <si>
    <t>PARAIBUNA</t>
  </si>
  <si>
    <t>PARANAPANEMA</t>
  </si>
  <si>
    <t>PARDINHO</t>
  </si>
  <si>
    <t>PEDERNEIRAS</t>
  </si>
  <si>
    <t>PEDRINHAS PAULISTA</t>
  </si>
  <si>
    <t>PEREIRAS</t>
  </si>
  <si>
    <t>PINDAMONHANGABA</t>
  </si>
  <si>
    <t>PIQUEROBI</t>
  </si>
  <si>
    <t>PIQUETE</t>
  </si>
  <si>
    <t>PIRACAIA</t>
  </si>
  <si>
    <t>PIRAJU</t>
  </si>
  <si>
    <t>PIRANGI</t>
  </si>
  <si>
    <t>PIRAPOZINHO</t>
  </si>
  <si>
    <t>PIRATININGA</t>
  </si>
  <si>
    <t>PLANALTO</t>
  </si>
  <si>
    <t>4.4.90.51</t>
  </si>
  <si>
    <t>4.4.90.52</t>
  </si>
  <si>
    <t>PLATINA</t>
  </si>
  <si>
    <t>PORANGABA</t>
  </si>
  <si>
    <t>POTIM</t>
  </si>
  <si>
    <t>PRACINHA</t>
  </si>
  <si>
    <t>PRESIDENTE ALVES</t>
  </si>
  <si>
    <t>PRESIDENTE BERNARDES</t>
  </si>
  <si>
    <t>PRESIDENTE PRUDENTE</t>
  </si>
  <si>
    <t>PRESIDENTE VENCESLAU</t>
  </si>
  <si>
    <t>PROMISSÃO</t>
  </si>
  <si>
    <t>QUEIROZ</t>
  </si>
  <si>
    <t>QUELUZ</t>
  </si>
  <si>
    <t>QUINTANA</t>
  </si>
  <si>
    <t>RANCHARIA</t>
  </si>
  <si>
    <t>REDENÇÃO DA SERRA</t>
  </si>
  <si>
    <t>REGENTE FEIJÓ</t>
  </si>
  <si>
    <t>REGINOPOLIS</t>
  </si>
  <si>
    <t>RIBEIRÃO DO SUL</t>
  </si>
  <si>
    <t>RIBEIRÃO PIRES</t>
  </si>
  <si>
    <t>ROSANA</t>
  </si>
  <si>
    <t>ROSEIRA</t>
  </si>
  <si>
    <t>SABINO</t>
  </si>
  <si>
    <t>SAGRES</t>
  </si>
  <si>
    <t>SALMORÃO</t>
  </si>
  <si>
    <t>SALTO GRANDE</t>
  </si>
  <si>
    <t>SANDOVALINA</t>
  </si>
  <si>
    <t>SANTA BRANCA</t>
  </si>
  <si>
    <t>SANTA CRUZ DO RIO PARDO</t>
  </si>
  <si>
    <t>SANTA ISABEL</t>
  </si>
  <si>
    <t>SANTA MARIA DA SERRA</t>
  </si>
  <si>
    <t>SANTA MERCEDES</t>
  </si>
  <si>
    <t>SANTO ANTONIO DO PINHAL</t>
  </si>
  <si>
    <t>SANTO EXPEDITO</t>
  </si>
  <si>
    <t>SÃO BENTO DO SAPUCAI</t>
  </si>
  <si>
    <t>SÃO CAETANO DO SUL</t>
  </si>
  <si>
    <t>SÃO JOÃO DO PAU D´ALHO</t>
  </si>
  <si>
    <t>SÃO JOSE DO BARREIRO</t>
  </si>
  <si>
    <t>SÃO JOSE DO RIO PRETO</t>
  </si>
  <si>
    <t>SÃO JOSE DOS CAMPOS</t>
  </si>
  <si>
    <t>SÃO LUIZ DO PARAITINGA</t>
  </si>
  <si>
    <t>SÃO MANUEL</t>
  </si>
  <si>
    <t>SÃO PEDRO</t>
  </si>
  <si>
    <t>SÃO PEDRO DO TURVO</t>
  </si>
  <si>
    <t>SÃO SEBASTIÃO</t>
  </si>
  <si>
    <t>SARUTAIA</t>
  </si>
  <si>
    <t>SILVEIRAS</t>
  </si>
  <si>
    <t>SUZANO</t>
  </si>
  <si>
    <t>TABATINGA</t>
  </si>
  <si>
    <t>TABOÃO DA SERRA</t>
  </si>
  <si>
    <t>TACIBA</t>
  </si>
  <si>
    <t>TAQUARITUBA</t>
  </si>
  <si>
    <t>TARUMA</t>
  </si>
  <si>
    <t>TEJUPA</t>
  </si>
  <si>
    <t>TEODORO SAMPAIO</t>
  </si>
  <si>
    <t>TIMBURI</t>
  </si>
  <si>
    <t>TORRE DE PEDRA</t>
  </si>
  <si>
    <t>TORRINHA</t>
  </si>
  <si>
    <t>TRABIJU</t>
  </si>
  <si>
    <t>TUPI PAULISTA</t>
  </si>
  <si>
    <t>UBATUBA</t>
  </si>
  <si>
    <t>UBIRAJARA</t>
  </si>
  <si>
    <t>UCHOA</t>
  </si>
  <si>
    <t>URU</t>
  </si>
  <si>
    <t>VALENTIM GENTIL</t>
  </si>
  <si>
    <t>VARGEM GRANDE PAULISTA</t>
  </si>
  <si>
    <t>VARZEA PAULISTA</t>
  </si>
  <si>
    <t>VERA CRUZ</t>
  </si>
  <si>
    <t>VISTA ALEGRE DO ALTO</t>
  </si>
  <si>
    <t>ZACARIAS</t>
  </si>
  <si>
    <t>AGUAS DE SANTA BÁRBARA</t>
  </si>
  <si>
    <t>ALVINLÂNDIA</t>
  </si>
  <si>
    <t>AMÉRICO DE CAMPOS</t>
  </si>
  <si>
    <t>ARAPEÍ</t>
  </si>
  <si>
    <t>ARCO ÍRIS</t>
  </si>
  <si>
    <t>AREIÓPOLIS</t>
  </si>
  <si>
    <t>AVAÍ</t>
  </si>
  <si>
    <t>AVARÉ</t>
  </si>
  <si>
    <t>BOCÂINA</t>
  </si>
  <si>
    <t>BORACÉIA</t>
  </si>
  <si>
    <t>CNDIDO MOTA</t>
  </si>
  <si>
    <t>CARAPICUÍBA</t>
  </si>
  <si>
    <t>CORUMBATAÉ</t>
  </si>
  <si>
    <t>DOIS CÓRREGOS</t>
  </si>
  <si>
    <t>ECHAPORÁ</t>
  </si>
  <si>
    <t>EMILIANÓPOLIS</t>
  </si>
  <si>
    <t>ESPÍRITO SANTO DO TURVO</t>
  </si>
  <si>
    <t>FLORÍNEA</t>
  </si>
  <si>
    <t>GÁLIA</t>
  </si>
  <si>
    <t>GUAIMBÉ</t>
  </si>
  <si>
    <t>GUAÉRA</t>
  </si>
  <si>
    <t>GUARATINGUETÁ</t>
  </si>
  <si>
    <t>HERCULÂNDIA</t>
  </si>
  <si>
    <t>IEPÊ</t>
  </si>
  <si>
    <t>IGARAÇU DO TIETÊ</t>
  </si>
  <si>
    <t>IGARATÁ</t>
  </si>
  <si>
    <t>INÚBIA PAULISTA</t>
  </si>
  <si>
    <t>IPEÚNA</t>
  </si>
  <si>
    <t>ITAÍ</t>
  </si>
  <si>
    <t>ITÁPOLIS</t>
  </si>
  <si>
    <t>ITAPUÍ</t>
  </si>
  <si>
    <t>JACAREÍ</t>
  </si>
  <si>
    <t>JOANÓPOLIS</t>
  </si>
  <si>
    <t>JOSÉ BONIFACIO</t>
  </si>
  <si>
    <t>JUNQUEIRÓPOLIS</t>
  </si>
  <si>
    <t>LUCÉLIA</t>
  </si>
  <si>
    <t>LUCIANÓPOLIS</t>
  </si>
  <si>
    <t>LUPÉRCIO</t>
  </si>
  <si>
    <t>LUTÉCIA</t>
  </si>
  <si>
    <t>MAIRIPORÃ</t>
  </si>
  <si>
    <t>MARABÁ PAULISTA</t>
  </si>
  <si>
    <t>MARACAÍ</t>
  </si>
  <si>
    <t>MARIÁPOLIS</t>
  </si>
  <si>
    <t>MARÍLIA</t>
  </si>
  <si>
    <t>MARTINÓPOLIS</t>
  </si>
  <si>
    <t>MONGAGUÁ</t>
  </si>
  <si>
    <t>NAZARÉ PAULISTA</t>
  </si>
  <si>
    <t>NOVA INDEPENDÊNCIA</t>
  </si>
  <si>
    <t>PARAPUÃ</t>
  </si>
  <si>
    <t>PAULICÉIA</t>
  </si>
  <si>
    <t>PAULISTÂNIA</t>
  </si>
  <si>
    <t>PIRAJUÍ</t>
  </si>
  <si>
    <t>POÁ</t>
  </si>
  <si>
    <t>POMPÉIA</t>
  </si>
  <si>
    <t>PONGAÍ</t>
  </si>
  <si>
    <t>PRATÂNIA</t>
  </si>
  <si>
    <t>PRESIDENTE EPITÁCIO</t>
  </si>
  <si>
    <t>QUATÁ</t>
  </si>
  <si>
    <t>RIBEIRÃO DOS ÍNDIOS</t>
  </si>
  <si>
    <t>RINÓPOLIS</t>
  </si>
  <si>
    <t>RIOLÂNDIA</t>
  </si>
  <si>
    <t>SALESÓPOLIS</t>
  </si>
  <si>
    <t>SANTO ANASTÁCIO</t>
  </si>
  <si>
    <t>TAGUAÍ</t>
  </si>
  <si>
    <t>TARABAÍ</t>
  </si>
  <si>
    <t>TAUBATÉ</t>
  </si>
  <si>
    <t>TREMEMBÉ</t>
  </si>
  <si>
    <t>TUPÃ</t>
  </si>
  <si>
    <t>CADASTRO DE MUNICÍPIOS:</t>
  </si>
  <si>
    <t>AGUAÍ</t>
  </si>
  <si>
    <t>ÁGUAS DA PRATA</t>
  </si>
  <si>
    <t>ÁGUAS DE LINDÓIA</t>
  </si>
  <si>
    <t>ÁGUAS DE SÃO PEDRO</t>
  </si>
  <si>
    <t>ALAMBARI</t>
  </si>
  <si>
    <t>ALTINÓPOLIS</t>
  </si>
  <si>
    <t>ALUMÍNIO</t>
  </si>
  <si>
    <t>AMERICANA</t>
  </si>
  <si>
    <t>AMÉRICO BRASILIENSE</t>
  </si>
  <si>
    <t>AMPARO</t>
  </si>
  <si>
    <t>ANALÂNDIA</t>
  </si>
  <si>
    <t>ANGATUBA</t>
  </si>
  <si>
    <t>APARECIDA D´ESTE</t>
  </si>
  <si>
    <t>APIAÍ</t>
  </si>
  <si>
    <t>ARAÇARIGUAMA</t>
  </si>
  <si>
    <t>ARAÇATUBA</t>
  </si>
  <si>
    <t>ARAÇOIABA DA SERRA</t>
  </si>
  <si>
    <t>ARAMINA</t>
  </si>
  <si>
    <t>ARARAS</t>
  </si>
  <si>
    <t>ARTUR NOGUEIRA</t>
  </si>
  <si>
    <t>ARUJÁ</t>
  </si>
  <si>
    <t>ASPÁSIA</t>
  </si>
  <si>
    <t>AURIFLAMA</t>
  </si>
  <si>
    <t>BARÃO DE ANTONINA</t>
  </si>
  <si>
    <t>BARRA DO CHAPÉU</t>
  </si>
  <si>
    <t>BARRA DO TURVO</t>
  </si>
  <si>
    <t>BARRINHA</t>
  </si>
  <si>
    <t>BATATAIS</t>
  </si>
  <si>
    <t>BEBEDOURO</t>
  </si>
  <si>
    <t>BENTO DE ABREU</t>
  </si>
  <si>
    <t>BILAC</t>
  </si>
  <si>
    <t>BIRIGUI</t>
  </si>
  <si>
    <t>BOITUVA</t>
  </si>
  <si>
    <t>BOM SUCESSO DE ITARARÉ</t>
  </si>
  <si>
    <t>BRAÚNA</t>
  </si>
  <si>
    <t>BREJO ALEGRE</t>
  </si>
  <si>
    <t>BRODOWSKI</t>
  </si>
  <si>
    <t>BURI</t>
  </si>
  <si>
    <t>BURITAMA</t>
  </si>
  <si>
    <t>BURITIZAL</t>
  </si>
  <si>
    <t>CABREÚVA</t>
  </si>
  <si>
    <t>CACONDE</t>
  </si>
  <si>
    <t>CAJATI</t>
  </si>
  <si>
    <t>CAJURU</t>
  </si>
  <si>
    <t>CAMPINA DO MONTE ALEGRE</t>
  </si>
  <si>
    <t>CAMPINAS</t>
  </si>
  <si>
    <t>CAPÃO BONITO</t>
  </si>
  <si>
    <t>CAPELA DO ALTO</t>
  </si>
  <si>
    <t>CAPIVARI</t>
  </si>
  <si>
    <t>CASA BRANCA</t>
  </si>
  <si>
    <t>CÁSSIA DOS COQUEIROS</t>
  </si>
  <si>
    <t>CERQUILHO</t>
  </si>
  <si>
    <t>CESÁRIO LANGE</t>
  </si>
  <si>
    <t>CLEMENTIVA</t>
  </si>
  <si>
    <t>CONCHAL</t>
  </si>
  <si>
    <t>CORDEIRÓPOLIS</t>
  </si>
  <si>
    <t>COROADOS</t>
  </si>
  <si>
    <t>CORUMBATAÍ</t>
  </si>
  <si>
    <t>COSMÓPOLIS</t>
  </si>
  <si>
    <t>CRAVINHOS</t>
  </si>
  <si>
    <t>CRISTAIS PAULISTA</t>
  </si>
  <si>
    <t>DESCALVADO</t>
  </si>
  <si>
    <t>DIRCE REIS</t>
  </si>
  <si>
    <t>DIVINOLÂNDIA</t>
  </si>
  <si>
    <t>DOLCINÕPOLIS</t>
  </si>
  <si>
    <t>DUMONT</t>
  </si>
  <si>
    <t>ELDORADO</t>
  </si>
  <si>
    <r>
      <t xml:space="preserve">( - ) Desp. c/ </t>
    </r>
    <r>
      <rPr>
        <b/>
        <i/>
        <sz val="11"/>
        <rFont val="Times New Roman"/>
        <family val="1"/>
      </rPr>
      <t xml:space="preserve">saldo </t>
    </r>
    <r>
      <rPr>
        <b/>
        <sz val="11"/>
        <rFont val="Times New Roman"/>
        <family val="1"/>
      </rPr>
      <t xml:space="preserve">de Recursos Adicionais - Convênios/QESE e outros recebidos </t>
    </r>
    <r>
      <rPr>
        <b/>
        <i/>
        <sz val="11"/>
        <rFont val="Times New Roman"/>
        <family val="1"/>
      </rPr>
      <t xml:space="preserve">no ex. anterior </t>
    </r>
    <r>
      <rPr>
        <b/>
        <sz val="11"/>
        <rFont val="Times New Roman"/>
        <family val="1"/>
      </rPr>
      <t xml:space="preserve">(saldo efetivamente disponível) </t>
    </r>
  </si>
  <si>
    <t>ELIAS FAUSTO</t>
  </si>
  <si>
    <t>ENGENHEIRO COELHO</t>
  </si>
  <si>
    <t>ESPÍRITO SANTO DO PINHAL</t>
  </si>
  <si>
    <t>ESTIVA GERBI</t>
  </si>
  <si>
    <t>ESTRELA D´OESTE</t>
  </si>
  <si>
    <t>FERNANDÓPOLIS</t>
  </si>
  <si>
    <t>FLOREAL</t>
  </si>
  <si>
    <t>FRANCA</t>
  </si>
  <si>
    <t>FRANCISCO MORATO</t>
  </si>
  <si>
    <t>GABRIEL MONTEIRO</t>
  </si>
  <si>
    <t>GASTÃO VIDIGAL</t>
  </si>
  <si>
    <t>GENERAL SALGADO</t>
  </si>
  <si>
    <t>GLICÉRIO</t>
  </si>
  <si>
    <t>GUAÍRA</t>
  </si>
  <si>
    <t>GUAPIARA</t>
  </si>
  <si>
    <t>GUARARAPES</t>
  </si>
  <si>
    <t>GUARÁ</t>
  </si>
  <si>
    <t>GUAREÍ</t>
  </si>
  <si>
    <t>GUARIBA</t>
  </si>
  <si>
    <t>GUARUJÁ</t>
  </si>
  <si>
    <t>GUATAPARÁ</t>
  </si>
  <si>
    <t>GUZOLÂNDIA</t>
  </si>
  <si>
    <t>HOLAMBRA</t>
  </si>
  <si>
    <t>HORTOLÂNDIA</t>
  </si>
  <si>
    <t>IBATÉ</t>
  </si>
  <si>
    <t>IGARAPAVA</t>
  </si>
  <si>
    <t>INDAIATUBA</t>
  </si>
  <si>
    <t>IPERÓ</t>
  </si>
  <si>
    <t>IPORANGA</t>
  </si>
  <si>
    <t>IPUÃ</t>
  </si>
  <si>
    <t>IRACEMÁPOLIS</t>
  </si>
  <si>
    <t>ITABERÁ</t>
  </si>
  <si>
    <t>ITANHAÉM</t>
  </si>
  <si>
    <t>ITAOCA</t>
  </si>
  <si>
    <t>ITAPECERICA DA SERRA</t>
  </si>
  <si>
    <t>ITAPETININGA</t>
  </si>
  <si>
    <t>ITAPEVA</t>
  </si>
  <si>
    <t>ITAPEVI</t>
  </si>
  <si>
    <t>ITAPIRA</t>
  </si>
  <si>
    <t>ITAPIRAPÚÃ PAULISTA</t>
  </si>
  <si>
    <t>ITARARÉ</t>
  </si>
  <si>
    <t>ITATIBA</t>
  </si>
  <si>
    <t>ITURAPUÃ</t>
  </si>
  <si>
    <t>ITOBI</t>
  </si>
  <si>
    <t>ITU</t>
  </si>
  <si>
    <t>ITUVERAVA</t>
  </si>
  <si>
    <t>JABOTICABAL</t>
  </si>
  <si>
    <t>JAGUATIÚNA</t>
  </si>
  <si>
    <t>JALES</t>
  </si>
  <si>
    <t>JARDINÓPOLIS</t>
  </si>
  <si>
    <t>JERIQUARA</t>
  </si>
  <si>
    <t>JUMIRIM</t>
  </si>
  <si>
    <t>JUNDIAÍ</t>
  </si>
  <si>
    <t>LAVÍNIA</t>
  </si>
  <si>
    <t>LEME</t>
  </si>
  <si>
    <t>LIMEIRA</t>
  </si>
  <si>
    <t>LINDÓIA</t>
  </si>
  <si>
    <t>LOURDES</t>
  </si>
  <si>
    <t>LUÍS ANTÔNIO</t>
  </si>
  <si>
    <t>MACAUBAL</t>
  </si>
  <si>
    <t>MAGDA</t>
  </si>
  <si>
    <t>MAIRINQUE</t>
  </si>
  <si>
    <t>MARINÓPOLIS</t>
  </si>
  <si>
    <t>MAUÁ</t>
  </si>
  <si>
    <t>MERIDIANO</t>
  </si>
  <si>
    <t>MEÓPOLIS</t>
  </si>
  <si>
    <t>MIGUELÓPÓLIS</t>
  </si>
  <si>
    <t>MIRANDÓPOLIS</t>
  </si>
  <si>
    <t>MOCOCA</t>
  </si>
  <si>
    <t>MOGI GUAÇU</t>
  </si>
  <si>
    <t>MOGI MIRIM</t>
  </si>
  <si>
    <t>MOMBUCA</t>
  </si>
  <si>
    <t>MONÇÕES</t>
  </si>
  <si>
    <t>MONTE ALEGRE DO SUL</t>
  </si>
  <si>
    <t>MONTE ALTO</t>
  </si>
  <si>
    <t>MONTE MOR</t>
  </si>
  <si>
    <t>MORRO AGUDO</t>
  </si>
  <si>
    <t>MORUNGABA</t>
  </si>
  <si>
    <t>NHANDEARA</t>
  </si>
  <si>
    <t>NOVA CAMPINA</t>
  </si>
  <si>
    <t>NOVA CANAÃ PAULISTA</t>
  </si>
  <si>
    <t>NOVA CASTILHO</t>
  </si>
  <si>
    <t>NOVA LUZITÂNIA</t>
  </si>
  <si>
    <t xml:space="preserve">NOVA ODESSA </t>
  </si>
  <si>
    <t>NUPORANGA</t>
  </si>
  <si>
    <t>ORLÂNDIA</t>
  </si>
  <si>
    <t>OSASCO</t>
  </si>
  <si>
    <t>PALMEIRA D´OESTE</t>
  </si>
  <si>
    <t>PARARAPANEMA</t>
  </si>
  <si>
    <t>PARANAPUÃ</t>
  </si>
  <si>
    <t>PATROCÍCIO PAULISTA</t>
  </si>
  <si>
    <t>PAULÍNIA</t>
  </si>
  <si>
    <t>PEDREGULHO</t>
  </si>
  <si>
    <t>PEDREIRA</t>
  </si>
  <si>
    <t>PENÁPOLIS</t>
  </si>
  <si>
    <t>PEREIRA BARRETO</t>
  </si>
  <si>
    <t>PIACATU</t>
  </si>
  <si>
    <t>PIEDADE</t>
  </si>
  <si>
    <t>PILAR DO SUL</t>
  </si>
  <si>
    <t>PINHALZINHO</t>
  </si>
  <si>
    <t>PIRACICABA</t>
  </si>
  <si>
    <t>PIRASSUNUNGA</t>
  </si>
  <si>
    <t>PITANGUEIRAS</t>
  </si>
  <si>
    <t>PONDA LINDA</t>
  </si>
  <si>
    <t xml:space="preserve">PONTAL </t>
  </si>
  <si>
    <t>POPULINA</t>
  </si>
  <si>
    <t>PORTO FELIZ</t>
  </si>
  <si>
    <t>PORTO FERREIRA</t>
  </si>
  <si>
    <t>PRADÓPOLIS</t>
  </si>
  <si>
    <t>PRAIA GRANDE</t>
  </si>
  <si>
    <t>QUADRA</t>
  </si>
  <si>
    <t>RAFARD</t>
  </si>
  <si>
    <t>REGISTRO</t>
  </si>
  <si>
    <t>RESTINGA</t>
  </si>
  <si>
    <t>RIBEIRA</t>
  </si>
  <si>
    <t>RIBEIRÃO BONITO</t>
  </si>
  <si>
    <t>RIBEIRÃO BRANCO</t>
  </si>
  <si>
    <t>RIBEIRÃO CORRENTE</t>
  </si>
  <si>
    <t>RIBEIRÃO GRANDE</t>
  </si>
  <si>
    <t>RIBEIRÃO PRETO</t>
  </si>
  <si>
    <t>RIFAINA</t>
  </si>
  <si>
    <t>RINCÃO</t>
  </si>
  <si>
    <t>RIO CLARO</t>
  </si>
  <si>
    <t>RIO DAS PEDRAS</t>
  </si>
  <si>
    <t>RIO GRANDE DA SERRA</t>
  </si>
  <si>
    <t>RIVERSUL</t>
  </si>
  <si>
    <t>RUBIÁCEA</t>
  </si>
  <si>
    <t>RUBINÉIA</t>
  </si>
  <si>
    <t>SALES DE OLIVEIRA</t>
  </si>
  <si>
    <t>SALTINHO</t>
  </si>
  <si>
    <t>SALTO DE PIRAPORA</t>
  </si>
  <si>
    <t>SANTA ALBERTINA</t>
  </si>
  <si>
    <t>SANTA BÁRBARA D´OESTE</t>
  </si>
  <si>
    <t>SANTA CLARA D´OESTE</t>
  </si>
  <si>
    <t>SANTA CRUZ DA CONCEIÇÃO</t>
  </si>
  <si>
    <t>SANTA CRUZ DA ESPERANÇA</t>
  </si>
  <si>
    <t>SANTA CRUZ DAS PALMEIRAS</t>
  </si>
  <si>
    <t>SANTA FÉ DO SUL</t>
  </si>
  <si>
    <t>SANTA GERTRUDES</t>
  </si>
  <si>
    <t>SANTA LÚCIA</t>
  </si>
  <si>
    <t>SANTA RITA D´OESTE</t>
  </si>
  <si>
    <t>SANTA RITA DO PASSA QUATRO</t>
  </si>
  <si>
    <t>SANTA ROSA DE VITERBO</t>
  </si>
  <si>
    <t>SANTA SALETE</t>
  </si>
  <si>
    <t>SANTANA DA PONTE PENSA</t>
  </si>
  <si>
    <t>SANTANA DO PEARNAÍBA</t>
  </si>
  <si>
    <t>SANTO ANTÔNIO DA ALEGRIA</t>
  </si>
  <si>
    <t>SANTO ANTÔNIO DA POSSE</t>
  </si>
  <si>
    <t>SANTO ANTÔNIO DO ARACANGUÁ</t>
  </si>
  <si>
    <t>SANTO ANTÔNIO DO JARDIM</t>
  </si>
  <si>
    <t>SANTÓPOLIS DO AGUAPEÍ</t>
  </si>
  <si>
    <t>SANTOS</t>
  </si>
  <si>
    <t>SÃO CAETANDO DO SUL</t>
  </si>
  <si>
    <t>SÃO CARLOS</t>
  </si>
  <si>
    <t>SÃO FRANCISCO</t>
  </si>
  <si>
    <t>SÃO JOÃO DA BOA VISTA</t>
  </si>
  <si>
    <t>SÃO JOÃO DAS DUAS PONTES</t>
  </si>
  <si>
    <t>SÃO JOÃO DE IRACEMA</t>
  </si>
  <si>
    <t>SÃO JOAQUIM DA BARRA</t>
  </si>
  <si>
    <t>SÃO JOSÉ DA BELA VISTA</t>
  </si>
  <si>
    <t>SÃO JOSÉ DO RIO PARDO</t>
  </si>
  <si>
    <t>SÃO LOURENÇO DA SERRA</t>
  </si>
  <si>
    <t>SÃO MIGUEL ARCANJO</t>
  </si>
  <si>
    <t>SÃO ROQUE</t>
  </si>
  <si>
    <t>SÃO SEBASTIÃO DA GRAMA</t>
  </si>
  <si>
    <t>SÃO SIMÃO</t>
  </si>
  <si>
    <t>SARAPUÍ</t>
  </si>
  <si>
    <t>SERRA AZUL</t>
  </si>
  <si>
    <t xml:space="preserve">SERRA NEGRA </t>
  </si>
  <si>
    <t>SERRANA</t>
  </si>
  <si>
    <t>SERTÃOZINHO</t>
  </si>
  <si>
    <t>SETE BARRAS</t>
  </si>
  <si>
    <t>SOCORRO</t>
  </si>
  <si>
    <t>SOROCABA</t>
  </si>
  <si>
    <t>SUD MENNUCCI</t>
  </si>
  <si>
    <t>SUMARÉ</t>
  </si>
  <si>
    <t>SUZANÁPOLIS</t>
  </si>
  <si>
    <t>TAIAÇU</t>
  </si>
  <si>
    <t>TAMBAÚ</t>
  </si>
  <si>
    <t>TAPIRAÍ</t>
  </si>
  <si>
    <t>TAPIRATIBA</t>
  </si>
  <si>
    <t>TAQUARAL</t>
  </si>
  <si>
    <t>TAUQUARIVAÍ</t>
  </si>
  <si>
    <t>TATUÍ</t>
  </si>
  <si>
    <t>TERRA ROXA</t>
  </si>
  <si>
    <t>TIETÊ</t>
  </si>
  <si>
    <t>TRÊS FRONTEIRAS</t>
  </si>
  <si>
    <t>TUIUTI</t>
  </si>
  <si>
    <t>TURIUBA</t>
  </si>
  <si>
    <t>TURMALINA</t>
  </si>
  <si>
    <t>16826-2/13700133-5</t>
  </si>
  <si>
    <t>17125-5/21325-X</t>
  </si>
  <si>
    <t>CONTA  - PNAT - EJA</t>
  </si>
  <si>
    <t>URÂNIA</t>
  </si>
  <si>
    <t>VALINHOS</t>
  </si>
  <si>
    <t>VALPARAÍSO</t>
  </si>
  <si>
    <t>VARGEM GRANDE DO SUL</t>
  </si>
  <si>
    <t>VINHEDO</t>
  </si>
  <si>
    <t>VIRADOURO</t>
  </si>
  <si>
    <t>VITÓRIA BRASIL</t>
  </si>
  <si>
    <t>VOTORANTIM</t>
  </si>
  <si>
    <t>Total das Transferências da União:</t>
  </si>
  <si>
    <t>Total das Transferências do Estado:</t>
  </si>
  <si>
    <t>RESUMO CONSOLIDADO</t>
  </si>
  <si>
    <t>SÃO BERNARDO DO CAMPO</t>
  </si>
  <si>
    <t>Municípios</t>
  </si>
  <si>
    <t>SANTO ANDRÉ</t>
  </si>
  <si>
    <t xml:space="preserve">   Demais Transferências da União</t>
  </si>
  <si>
    <t xml:space="preserve">   Demais Transferências do Estado</t>
  </si>
  <si>
    <t xml:space="preserve">DEMONSTRATIVO DAS RECEITAS DE MDE  </t>
  </si>
  <si>
    <r>
      <t xml:space="preserve">( - ) Desp. c/ Recursos Adicionais - Convênios/QESE e outros recebidos </t>
    </r>
    <r>
      <rPr>
        <b/>
        <i/>
        <sz val="11"/>
        <rFont val="Times New Roman"/>
        <family val="1"/>
      </rPr>
      <t>no exercício</t>
    </r>
  </si>
  <si>
    <r>
      <t xml:space="preserve">( - ) Desp. c/ Recursos Adicionais - Convênios  e outros recebidos no </t>
    </r>
    <r>
      <rPr>
        <b/>
        <i/>
        <sz val="11"/>
        <rFont val="Times New Roman"/>
        <family val="1"/>
      </rPr>
      <t>exercício</t>
    </r>
  </si>
  <si>
    <r>
      <t xml:space="preserve">( - ) Desp. c/ </t>
    </r>
    <r>
      <rPr>
        <b/>
        <i/>
        <sz val="11"/>
        <rFont val="Times New Roman"/>
        <family val="1"/>
      </rPr>
      <t>saldo</t>
    </r>
    <r>
      <rPr>
        <b/>
        <sz val="11"/>
        <rFont val="Times New Roman"/>
        <family val="1"/>
      </rPr>
      <t xml:space="preserve"> Recursos Adicionais - Convênios e outros recebidos no </t>
    </r>
    <r>
      <rPr>
        <b/>
        <i/>
        <sz val="11"/>
        <rFont val="Times New Roman"/>
        <family val="1"/>
      </rPr>
      <t xml:space="preserve">exercício anterior </t>
    </r>
    <r>
      <rPr>
        <b/>
        <sz val="11"/>
        <rFont val="Times New Roman"/>
        <family val="1"/>
      </rPr>
      <t xml:space="preserve">(saldo efetivamente disponível) </t>
    </r>
  </si>
  <si>
    <t>RENDIMENTOS DE APLICAÇÃO FINANCEIRA</t>
  </si>
  <si>
    <t xml:space="preserve">    Ensino Infantil/Especial</t>
  </si>
  <si>
    <t xml:space="preserve">    Ensino Fundamental</t>
  </si>
  <si>
    <t>IMPOSTOS MUNICIPAIS</t>
  </si>
  <si>
    <t>Total dos Rendimentos de Aplicação Financeira:</t>
  </si>
  <si>
    <t>Total das Receitas do Fundef:</t>
  </si>
  <si>
    <t>OPERAÇÕES DE CRÉDITO PARA ENSINO</t>
  </si>
  <si>
    <t>Total das Operações de Crédito:</t>
  </si>
  <si>
    <t>Total das Receitas Próprias:</t>
  </si>
  <si>
    <t>Ensino Infantil/Especial</t>
  </si>
  <si>
    <t>FICHAS</t>
  </si>
  <si>
    <t>ACUMULADO PAGO</t>
  </si>
  <si>
    <t>DESPESAS DO ENSINO FUNDAMENTAL C/ RECURSOS NÃO VINCULADOS AO FUNDEF</t>
  </si>
  <si>
    <t>TOTAL</t>
  </si>
  <si>
    <t>TOTAL APLICADO COM RECURSOS DE IMPOSTOS</t>
  </si>
  <si>
    <t>TRANSFERÊNCIAS DE CONVÊNIOS E OUTROS</t>
  </si>
  <si>
    <t>Total Ensino Infantil:</t>
  </si>
  <si>
    <t>Total Ensino Fundamental:</t>
  </si>
  <si>
    <t>Total de Recursos de Convênios e Outros:</t>
  </si>
  <si>
    <t>DESPESAS COM RECURSOS DO F.M.D.E.F.V.M.</t>
  </si>
  <si>
    <t>OUTRAS DESPESAS  (MÁX=40%)</t>
  </si>
  <si>
    <t>CONTA F.M.E.</t>
  </si>
  <si>
    <t>CONTA QESE</t>
  </si>
  <si>
    <t>NÚMERO DA C/C</t>
  </si>
  <si>
    <t>SALDO</t>
  </si>
  <si>
    <t>TOTAL DO SALDO BANCÁRIO DISPONÍVEL</t>
  </si>
  <si>
    <t>CONFRONTO ENTRE DESPESA ORÇAMENTÁRIA E FINANCEIRA EM RELAÇÃO AO DISPONÍVEL</t>
  </si>
  <si>
    <t>TOTAL DE EMPENHOS A PAGAR</t>
  </si>
  <si>
    <t>REPASSES FINANCEIROS - ARTIGO 69,  §5º, LEI 9.394/96 (L.D.B.)</t>
  </si>
  <si>
    <t>DESP. C/ RECURSOS NÃO VINCULADOS AO FUNDEF</t>
  </si>
  <si>
    <t>DESP. C/ PROF. MAGISTÉRIO(MÍN=60%)</t>
  </si>
  <si>
    <t>B) REPASSES DECENDIAIS</t>
  </si>
  <si>
    <t>(=) SALDO DISPONÍVEL APURADO</t>
  </si>
  <si>
    <t>TOTAL DE REPASSES DECENDIAIS</t>
  </si>
  <si>
    <t xml:space="preserve">COMPOSIÇÃO DO SALDO BANCÁRIO CONCILIADO EM </t>
  </si>
  <si>
    <t>RECEITAS DE IMPOSTOS E TRANSFERÊNCIAS DE IMPOSTOS</t>
  </si>
  <si>
    <t>Receitas Próprias</t>
  </si>
  <si>
    <t>ACUMULADO</t>
  </si>
  <si>
    <t>%</t>
  </si>
  <si>
    <t>PROGRAMA EJA</t>
  </si>
  <si>
    <t>FUNDEF - ART.60 CAPUT/ADCT/CF</t>
  </si>
  <si>
    <t>POSIÇÃO FINANCEIRA</t>
  </si>
  <si>
    <t>REPASSES DECENDIAIS - ART.69,§5º, LEI 9.394/96</t>
  </si>
  <si>
    <t xml:space="preserve">    Rendimentos de Aplicação Financeira</t>
  </si>
  <si>
    <t>DESPESAS COM ENS. FUNDAMENTAL - FUNDEF</t>
  </si>
  <si>
    <t>RECURSOS DO FUNDEF + APLIC. FINANCEIRA</t>
  </si>
  <si>
    <t xml:space="preserve"> </t>
  </si>
  <si>
    <t>1ºTRIMESTRE EMPENHADO</t>
  </si>
  <si>
    <t>2ºTRIMESTRE EMPENHADO</t>
  </si>
  <si>
    <t>3ºTRIMESTRE EMPENHADO</t>
  </si>
  <si>
    <t>4ºTRIMESTRE EMPENHADO</t>
  </si>
  <si>
    <t>EMPENHADO ACUMULADO</t>
  </si>
  <si>
    <t xml:space="preserve"> ACUMULADO PAGO</t>
  </si>
  <si>
    <t xml:space="preserve">EMPENHADO ACUMULADO </t>
  </si>
  <si>
    <t>TOTAL DAS DESPESAS C/ RECURSOS DO FUNDEF</t>
  </si>
  <si>
    <t>DESPESAS DO ENSINO FUNDAMENTAL C/ RECEITAS DO FUNDEF AUFERIDAS NO EXERCÍCIO</t>
  </si>
  <si>
    <t>DESPESAS DO ENSINO FUNDAMENTAL C/ SALDO DO FUNDEF DO EXERCÍCIO ANTERIOR</t>
  </si>
  <si>
    <t>DESPESAS C/ RECURSOS DO FUNDEF CONSIDERADAS NO CÁLCULO DE APLICAÇÃO MÍNIMA OBRIGATÓRIA</t>
  </si>
  <si>
    <t>REPASSES FINANCEIROS - ARTIGO 69, § 5º, LEI 9.394/96 (L.D.B)</t>
  </si>
  <si>
    <t>Diferença</t>
  </si>
  <si>
    <t>TOTAL GERAL</t>
  </si>
  <si>
    <t>Depósito em conta vinculada até 30º dia ref. arrecadação do 2ºdecêndio</t>
  </si>
  <si>
    <t>Depósito em conta vinculada até 20º dia ref. arrecadação do 1ºdecêndio</t>
  </si>
  <si>
    <t>Depósito em conta vinculada até 10º dia do mês subsequente ref. arrecadação do 3ºdecêndio</t>
  </si>
  <si>
    <t xml:space="preserve">CONTAS VINCULADAS AO ENSINO DESTINADAS AOS DEPÓSITOS DOS REPASSES DECENDIAIS </t>
  </si>
  <si>
    <t>CONTAS VINCULADAS AO ENSINO DECORRENTES DE CONVÊNIOS</t>
  </si>
  <si>
    <t xml:space="preserve">CONTA TRANSPORTE DE ALUNOS </t>
  </si>
  <si>
    <t>CONTA VINCULADA AO FUNDEF</t>
  </si>
  <si>
    <t xml:space="preserve"> TOTAL DO SALDO BANCÁRIO DISPONÍVEL</t>
  </si>
  <si>
    <t>SALDO BANCÁRIO CONCILIADO EM</t>
  </si>
  <si>
    <t>Receitas de Transferências da União</t>
  </si>
  <si>
    <t>Receitas de Transferências do Estado</t>
  </si>
  <si>
    <t>ACUMULADA</t>
  </si>
  <si>
    <t>A)</t>
  </si>
  <si>
    <t>B)</t>
  </si>
  <si>
    <t>RECURSOS ADICIONAIS (APLICAÇÃO 100%)</t>
  </si>
  <si>
    <t>TOTAL GERAL DOS RECURSOS ADICIONAIS</t>
  </si>
  <si>
    <t>Rendimentos de Aplicação Financeira</t>
  </si>
  <si>
    <t>Convênios e Outros</t>
  </si>
  <si>
    <t>Operações de Crédito</t>
  </si>
  <si>
    <t>C)</t>
  </si>
  <si>
    <t>APLICAÇÃO EFETIVA NO ENSINO FUNDAMENTAL</t>
  </si>
  <si>
    <t xml:space="preserve"> Aplicação Mínima Obrigatória  (60% dos recursos ref. caput art.212 da CF)</t>
  </si>
  <si>
    <t>D)</t>
  </si>
  <si>
    <t>Aplicação Mínima Obrigatória</t>
  </si>
  <si>
    <t>PAGO</t>
  </si>
  <si>
    <t>E)</t>
  </si>
  <si>
    <t>E.1)</t>
  </si>
  <si>
    <t>E.2)</t>
  </si>
  <si>
    <t>TOTAL GERAL APLICADO</t>
  </si>
  <si>
    <t>F)</t>
  </si>
  <si>
    <t xml:space="preserve"> APLICAÇÃO NO ENSINO FUNDAMENTAL</t>
  </si>
  <si>
    <t>(-)</t>
  </si>
  <si>
    <t>(+)</t>
  </si>
  <si>
    <t>Parcela Empenhada do Ganho Líquido do Fundef (Plus Aplicado)</t>
  </si>
  <si>
    <t>Despesas do Ensino Fundamental com Recursos de Impostos (Quadro 02)</t>
  </si>
  <si>
    <t>Despesa Total no Ensino Fundamental</t>
  </si>
  <si>
    <t>D.1)</t>
  </si>
  <si>
    <t>D.2)</t>
  </si>
  <si>
    <t>D.3)</t>
  </si>
  <si>
    <t>ORÇADA</t>
  </si>
  <si>
    <t>Despesas com Profissionais do Magistério em efetivo exercício (mínimo 60%)</t>
  </si>
  <si>
    <t>Demais Despesas (máximo 40%)</t>
  </si>
  <si>
    <t>APLICAÇÃO NA  MANUTENÇÃO E DESENVOLVIMENTO DO ENSINO</t>
  </si>
  <si>
    <t xml:space="preserve"> APLICAÇÃO FINAL (Caput art.212 CF ou percentual da L.O.M.) D.1+D.2</t>
  </si>
  <si>
    <t>TRIMESTRE</t>
  </si>
  <si>
    <t>TOTAL DAS RECEITAS DE IMPOSTOS E TRANSFERÊNCIAS DE IMPOSTOS</t>
  </si>
  <si>
    <t>RECEBIDO/PAGO</t>
  </si>
  <si>
    <t>ORÇADA ANUAL</t>
  </si>
  <si>
    <t>1ºTRIMESTRE ARRECADADA</t>
  </si>
  <si>
    <t>2ºTRIMESTRE ARRECADADA</t>
  </si>
  <si>
    <t>3ºTRIMESTRE ARRECADADA</t>
  </si>
  <si>
    <t>4ºTRIMESTRE ARRECADADA</t>
  </si>
  <si>
    <t>ARRECADADA ACUMULADA</t>
  </si>
  <si>
    <t xml:space="preserve">REPASSES RELATIVOS AOS 1º, 2º E 3º DECÊNDIOS DO 1º MÊS </t>
  </si>
  <si>
    <t xml:space="preserve">REPASSES RELATIVOS AOS  1º, 2º E 3º DECÊNDIOS DO 2º MÊS </t>
  </si>
  <si>
    <t xml:space="preserve">REPASSES RELATIVOS AOS 1º, 2º E 3º DECÊNDIOS DO 3º MÊS </t>
  </si>
  <si>
    <t>DESPESA EMPENHADA ENSINO INFANTIL E FUNDAMENTAL (Quadros 2 e 4)</t>
  </si>
  <si>
    <t>APURAÇÃO DOS EMPENHOS A PAGAR (Não consideradas as Despesas do Ens. Fund.com Recursos do Fundef)</t>
  </si>
  <si>
    <t xml:space="preserve">TRIMESTRE </t>
  </si>
  <si>
    <t>TOTAL DESP. ENS. FUNDAMENTAL C/ REC. IMPOSTOS</t>
  </si>
  <si>
    <t>CONFRONTO ENTRE OS REPASSES MÍNIMOS E DECENDIAIS</t>
  </si>
  <si>
    <t>2001</t>
  </si>
  <si>
    <t>2002</t>
  </si>
  <si>
    <t>2003</t>
  </si>
  <si>
    <t>INSTRUÇÕES PARA O PREENCHIMENTO DAS PLANILHAS</t>
  </si>
  <si>
    <t>Artigo 212 - Constituição Federal/88</t>
  </si>
  <si>
    <t>POSIÇÃO FINANCEIRA DAS CONTAS VINCULADAS AO ENSINO</t>
  </si>
  <si>
    <t>_ _ _ _ _ _ _ _ _ _ _ _ _ _ _ _ _ _ _ _</t>
  </si>
  <si>
    <t xml:space="preserve">      - Receitas de Manutenção e Desenvolvimento do Ensino.</t>
  </si>
  <si>
    <t xml:space="preserve">      - Posição financeira das contas vinculadas ao Ensino</t>
  </si>
  <si>
    <t xml:space="preserve">      - Resumo Consolidado</t>
  </si>
  <si>
    <r>
      <t>Se necessário inclua seu município no fim da lista e clique em</t>
    </r>
    <r>
      <rPr>
        <b/>
        <i/>
        <sz val="9"/>
        <rFont val="Arial"/>
        <family val="2"/>
      </rPr>
      <t xml:space="preserve"> classificar :</t>
    </r>
  </si>
  <si>
    <t>(-) DESPESA PAGA (Quadros 2 e 4)</t>
  </si>
  <si>
    <t xml:space="preserve">CUIDADO: ESTE BOTÃO APAGA TODOS OS DADOS </t>
  </si>
  <si>
    <t>INFORMADOS NA PLANILHA !</t>
  </si>
  <si>
    <t xml:space="preserve">    Recursos recebidos do Fundef</t>
  </si>
  <si>
    <t>SALDO FINANCEIRO DO FUNDEF NÃO APLICADO (EXERCÍCIO ANTERIOR)</t>
  </si>
  <si>
    <t>(+) RECURSOS RECEBIDOS DO FUNDEF + APLICAÇÃO FINANCEIRA</t>
  </si>
  <si>
    <t>(-) TOTAL DAS DESPESAS DO FUNDEF PAGAS</t>
  </si>
  <si>
    <t>Despesas do Ensino Fundamental c/ Recursos do Fundef Auferidos no Exercício (Quadro 03)</t>
  </si>
  <si>
    <t>Contratação por Tempo Determinado</t>
  </si>
  <si>
    <t>Salário Família</t>
  </si>
  <si>
    <t>3.1.90.11</t>
  </si>
  <si>
    <t>Vencimentos e Vantagens Fixas</t>
  </si>
  <si>
    <t>3.1.90.13</t>
  </si>
  <si>
    <t>Obrigações Patronais</t>
  </si>
  <si>
    <t>3.1.90.16</t>
  </si>
  <si>
    <t>Outras Despesas Variáveis</t>
  </si>
  <si>
    <t>Creche</t>
  </si>
  <si>
    <t>Transporte de Alunos</t>
  </si>
  <si>
    <t>QESE</t>
  </si>
  <si>
    <t>TOTAL DAS RECEITAS DE IMPOSTOS</t>
  </si>
  <si>
    <t>A) RECEITAS DE IMPOSTOS E TRANSFERÊNCIAS DE IMPOSTOS</t>
  </si>
  <si>
    <t>B) RECURSOS ADICIONAIS (100%)</t>
  </si>
  <si>
    <t>TOTAL DOS RECURSOS ADICIONAIS</t>
  </si>
  <si>
    <t xml:space="preserve">TOTAL GERAL DAS RECEITAS (B+C) </t>
  </si>
  <si>
    <t>VALOR DA ALICAÇÃO MÍNIMA OBRIGATÓRIA (Caput art. 212 da CF ou Percentual da LOM)</t>
  </si>
  <si>
    <t>3.1.90.04</t>
  </si>
  <si>
    <t>3.1.90.09</t>
  </si>
  <si>
    <t>3.1.90.94</t>
  </si>
  <si>
    <t>Indenizações e Restituições Trabalhistas</t>
  </si>
  <si>
    <t>3.3.90.30</t>
  </si>
  <si>
    <t>Material de Consumo</t>
  </si>
  <si>
    <t>CÓDIGO</t>
  </si>
  <si>
    <t>3.3.90.36</t>
  </si>
  <si>
    <t>Outros Serviços de Terceiros - P. Física</t>
  </si>
  <si>
    <t>Outros Serviços de Terceiros - P. Jurídica</t>
  </si>
  <si>
    <t>3.3.90.39</t>
  </si>
  <si>
    <t>Obras e Instalações</t>
  </si>
  <si>
    <t>Equip.e Mat.Perm.</t>
  </si>
  <si>
    <t>12. 361 - ENSINO FUNDAMENTAL</t>
  </si>
  <si>
    <t>12.366 - EDUCAÇÃO DE JOVENS E ADULTOS</t>
  </si>
  <si>
    <t>( - )  Desp. c/ recursos Operações de Crédito</t>
  </si>
  <si>
    <t>( - )  Desp. c/ recursos Rendimentos de Aplicação Financeira</t>
  </si>
  <si>
    <t xml:space="preserve">                           - PÁGINA INICIAL -</t>
  </si>
  <si>
    <r>
      <t>LEMBRETE:</t>
    </r>
    <r>
      <rPr>
        <b/>
        <sz val="11"/>
        <rFont val="Times New Roman"/>
        <family val="1"/>
      </rPr>
      <t xml:space="preserve">  SALDO DO FUNDEF DO EXERCÍCIO ANTERIOR CORRESPONDE À DIFERENÇA ENTRE A RECEITA ARRECADADA E A DESPESA EFETIVAMENTE EMPENHADA </t>
    </r>
    <r>
      <rPr>
        <sz val="11"/>
        <rFont val="Times New Roman"/>
        <family val="1"/>
      </rPr>
      <t>.</t>
    </r>
  </si>
  <si>
    <t>12. 365 - EDUCAÇÃO INFANTIL</t>
  </si>
  <si>
    <t>DESPESAS DA EDUCAÇÃO INFANTIL / ESPECIAL</t>
  </si>
  <si>
    <t>12.367 - EDUCAÇÃO ESPECIAL</t>
  </si>
  <si>
    <t>EDUCAÇÃO INFANTIL / ESPECIAL</t>
  </si>
  <si>
    <t>( - ) Desp. c/ recursos Rendimentos de Aplicações Financeiras</t>
  </si>
  <si>
    <t>DESPESAS C/ EDUCAÇÃO INFANTIL / ESPECIAL</t>
  </si>
  <si>
    <t xml:space="preserve">      - Despesas da Educação Infantil / Especial</t>
  </si>
  <si>
    <r>
      <t xml:space="preserve">Arrecadada do  Dia 01 a 10      </t>
    </r>
    <r>
      <rPr>
        <b/>
        <sz val="9"/>
        <rFont val="Times New Roman"/>
        <family val="1"/>
      </rPr>
      <t>(25% das receitas não vinculadas e 10% das vinculadas ao Fundef)</t>
    </r>
  </si>
  <si>
    <r>
      <t xml:space="preserve">Repasses Obrigatórios de </t>
    </r>
    <r>
      <rPr>
        <b/>
        <sz val="11"/>
        <rFont val="Times New Roman"/>
        <family val="1"/>
      </rPr>
      <t>10%</t>
    </r>
    <r>
      <rPr>
        <sz val="11"/>
        <rFont val="Times New Roman"/>
        <family val="1"/>
      </rPr>
      <t xml:space="preserve"> ou mais em contas vinculadas ao ensino</t>
    </r>
    <r>
      <rPr>
        <b/>
        <sz val="11"/>
        <rFont val="Times New Roman"/>
        <family val="1"/>
      </rPr>
      <t xml:space="preserve"> (FPM, ICMS, IPI, LC 87/96)</t>
    </r>
  </si>
  <si>
    <r>
      <t xml:space="preserve">Repasses Obrigatórios de </t>
    </r>
    <r>
      <rPr>
        <b/>
        <sz val="11"/>
        <rFont val="Times New Roman"/>
        <family val="1"/>
      </rPr>
      <t>25%</t>
    </r>
    <r>
      <rPr>
        <sz val="11"/>
        <rFont val="Times New Roman"/>
        <family val="1"/>
      </rPr>
      <t xml:space="preserve"> ou o estabelecido em L.O.M., em contas vinculadas ao ensino </t>
    </r>
    <r>
      <rPr>
        <b/>
        <sz val="11"/>
        <rFont val="Times New Roman"/>
        <family val="1"/>
      </rPr>
      <t xml:space="preserve">(IPTU, ITBI, ISS, DÍVIDA ATIVA, IRRF, ITR, IPVA ETC.) </t>
    </r>
  </si>
  <si>
    <r>
      <t xml:space="preserve">Arrecadada do  Dia 11 a 20      </t>
    </r>
    <r>
      <rPr>
        <b/>
        <sz val="9"/>
        <rFont val="Times New Roman"/>
        <family val="1"/>
      </rPr>
      <t>(25% das receitas não vinculadas e 10% das vinculadas ao Fundef)</t>
    </r>
  </si>
  <si>
    <r>
      <t xml:space="preserve">Arrecadada do  Dia 21 a 30      </t>
    </r>
    <r>
      <rPr>
        <b/>
        <sz val="9"/>
        <rFont val="Times New Roman"/>
        <family val="1"/>
      </rPr>
      <t>(25% das receitas não vinculadas e 10% das vinculadas ao Fundef)</t>
    </r>
  </si>
  <si>
    <t>Repasses Efetuados (Quadro 06 - Letra "B")</t>
  </si>
  <si>
    <t xml:space="preserve">C) MONTANTE DA CONTA RETIFICADORA - FUNDEF </t>
  </si>
  <si>
    <t>JANEIRO</t>
  </si>
  <si>
    <t>FEVEREIRO</t>
  </si>
  <si>
    <t>MARÇO</t>
  </si>
  <si>
    <t>ABRIL</t>
  </si>
  <si>
    <t>1º MÊS DO 1º TRIMESTRE:</t>
  </si>
  <si>
    <t>2º MÊS DO 1º TRIMESTRE:</t>
  </si>
  <si>
    <t>3º MÊS DO 1º TRIMESTRE:</t>
  </si>
  <si>
    <t>2º MÊS DO 2º TRIMESTRE:</t>
  </si>
  <si>
    <t>MAIO</t>
  </si>
  <si>
    <t>1º MÊS DO 3º TRIMESTRE:</t>
  </si>
  <si>
    <t>3º MÊS DO 2º TRIMESTRE:</t>
  </si>
  <si>
    <t>JUNHO</t>
  </si>
  <si>
    <t>JULHO</t>
  </si>
  <si>
    <t>AGOSTO</t>
  </si>
  <si>
    <t>2º MÊS DO 3º TRIMESTRE:</t>
  </si>
  <si>
    <t>SETEMBRO</t>
  </si>
  <si>
    <t>3º MÊS DO 3º TRIMESTRE:</t>
  </si>
  <si>
    <t>1º MÊS DO 2º TRIMESTRE:</t>
  </si>
  <si>
    <t>1º MÊS DO 4º TRIMESTRE:</t>
  </si>
  <si>
    <t>OUTUBRO</t>
  </si>
  <si>
    <t>NOVEMBRO</t>
  </si>
  <si>
    <t>2º MÊS DO 4º TRIMESTRE:</t>
  </si>
  <si>
    <t>3º MÊS DO 4º TRIMESTRE:</t>
  </si>
  <si>
    <t>DEZEMBRO</t>
  </si>
  <si>
    <t>Valor Efetivamente Retido ao Fundef  (Diferença Positiva entre a Conta Retificadora menos Retorno Fundef)</t>
  </si>
  <si>
    <t xml:space="preserve">      - Retornar Página Inicial</t>
  </si>
  <si>
    <t>Outras Despesas Variáveis - Pessoal Civil</t>
  </si>
  <si>
    <t xml:space="preserve">   Desoneração de Exportações (LC-87/96)</t>
  </si>
  <si>
    <t>Lei Orgânica Municipal</t>
  </si>
  <si>
    <t>(-) Mínimo Obrigatório (25% ou Percentual Definido na L.O.M.das Receitas de Impostos menos Conta Retificadora do Fundef)</t>
  </si>
  <si>
    <t xml:space="preserve">REPASSES FINANCEIROS - ARTIGO 69, § 5º, LEI 9.394/96 (L.D.B) </t>
  </si>
  <si>
    <t xml:space="preserve">                                                            MUNICÍPIO:</t>
  </si>
  <si>
    <t>QUADRO 01                                    MUNICÍPIO:</t>
  </si>
  <si>
    <t>QUADRO 02</t>
  </si>
  <si>
    <t xml:space="preserve">                                                         MUNICÍPIO:</t>
  </si>
  <si>
    <t xml:space="preserve">                                                        MUNICÍPIO:</t>
  </si>
  <si>
    <t>QUADRO 03</t>
  </si>
  <si>
    <t>QUADRO 04</t>
  </si>
  <si>
    <t>A) REPASSE MÍNIMO OBRIGATÓRIO  ( Percentual Mínimo de Aplicação das Receitas de Impostos e Transferências menos Conta Retificadora do Fundef)</t>
  </si>
  <si>
    <t>TRIBUNAL DE CONTAS DO ESTADO DE SÃO PAULO</t>
  </si>
  <si>
    <t>Fiscalização do Cumprimento do artigo 212 da Constituição Federal</t>
  </si>
  <si>
    <t>Trimestre</t>
  </si>
  <si>
    <t>Acumulado</t>
  </si>
  <si>
    <t>DESPESAS DO ENSINO</t>
  </si>
  <si>
    <t>RECEITAS ARRECADADAS</t>
  </si>
  <si>
    <t>EXERCÍCIO:</t>
  </si>
  <si>
    <t>12.361 - Ensino Fundamental</t>
  </si>
  <si>
    <t>12.367 - Educação Especial</t>
  </si>
  <si>
    <t>12.365 - Educação Infantil</t>
  </si>
  <si>
    <t>( + )</t>
  </si>
  <si>
    <t>Valor Retido ao Fundef</t>
  </si>
</sst>
</file>

<file path=xl/styles.xml><?xml version="1.0" encoding="utf-8"?>
<styleSheet xmlns="http://schemas.openxmlformats.org/spreadsheetml/2006/main">
  <numFmts count="48">
    <numFmt numFmtId="5" formatCode="&quot;R$&quot;\ #,##0_);\(&quot;R$&quot;\ #,##0\)"/>
    <numFmt numFmtId="6" formatCode="&quot;R$&quot;\ #,##0_);[Red]\(&quot;R$&quot;\ #,##0\)"/>
    <numFmt numFmtId="7" formatCode="&quot;R$&quot;\ #,##0.00_);\(&quot;R$&quot;\ #,##0.00\)"/>
    <numFmt numFmtId="8" formatCode="&quot;R$&quot;\ #,##0.00_);[Red]\(&quot;R$&quot;\ #,##0.00\)"/>
    <numFmt numFmtId="42" formatCode="_(&quot;R$&quot;\ * #,##0_);_(&quot;R$&quot;\ * \(#,##0\);_(&quot;R$&quot;\ * &quot;-&quot;_);_(@_)"/>
    <numFmt numFmtId="41" formatCode="_(* #,##0_);_(* \(#,##0\);_(* &quot;-&quot;_);_(@_)"/>
    <numFmt numFmtId="44" formatCode="_(&quot;R$&quot;\ * #,##0.00_);_(&quot;R$&quot;\ * \(#,##0.00\);_(&quot;R$&quot;\ 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&quot;R$ &quot;* #,##0.00_);_(&quot;R$ &quot;* \(#,##0.00\);_(&quot;R$ &quot;* &quot;-&quot;??_);_(@_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&quot;$&quot;* #,##0.00_);_(&quot;$&quot;* \(#,##0.00\);_(&quot;$&quot;* &quot;-&quot;??_);_(@_)"/>
    <numFmt numFmtId="182" formatCode="&quot;R$&quot;#,##0.00;[Red]&quot;R$&quot;#,##0.00"/>
    <numFmt numFmtId="183" formatCode="0.00;[Red]0.00"/>
    <numFmt numFmtId="184" formatCode="#,##0.00;[Red]#,##0.00"/>
    <numFmt numFmtId="185" formatCode="0.0%"/>
    <numFmt numFmtId="186" formatCode="_(&quot;R$&quot;* #,##0.000_);_(&quot;R$&quot;* \(#,##0.000\);_(&quot;R$&quot;* &quot;-&quot;??_);_(@_)"/>
    <numFmt numFmtId="187" formatCode="_(&quot;R$&quot;* #,##0.0000_);_(&quot;R$&quot;* \(#,##0.0000\);_(&quot;R$&quot;* &quot;-&quot;??_);_(@_)"/>
    <numFmt numFmtId="188" formatCode="#,##0.000_);\(#,##0.000\)"/>
    <numFmt numFmtId="189" formatCode="#,##0.0000_);\(#,##0.0000\)"/>
    <numFmt numFmtId="190" formatCode="0.0"/>
    <numFmt numFmtId="191" formatCode="0.000"/>
    <numFmt numFmtId="192" formatCode="0.0000000"/>
    <numFmt numFmtId="193" formatCode="0.000000"/>
    <numFmt numFmtId="194" formatCode="0.00000"/>
    <numFmt numFmtId="195" formatCode="0.0000"/>
    <numFmt numFmtId="196" formatCode="0.0000000000"/>
    <numFmt numFmtId="197" formatCode="0.000000000"/>
    <numFmt numFmtId="198" formatCode="0.00000000"/>
    <numFmt numFmtId="199" formatCode="&quot;R$ &quot;#,##0.00"/>
    <numFmt numFmtId="200" formatCode="_(&quot;R$&quot;* #,##0.0_);_(&quot;R$&quot;* \(#,##0.0\);_(&quot;R$&quot;* &quot;-&quot;??_);_(@_)"/>
    <numFmt numFmtId="201" formatCode="_(&quot;R$&quot;* #,##0_);_(&quot;R$&quot;* \(#,##0\);_(&quot;R$&quot;* &quot;-&quot;??_);_(@_)"/>
    <numFmt numFmtId="202" formatCode="d\ mmmm\,\ yyyy"/>
    <numFmt numFmtId="203" formatCode=";;;"/>
  </numFmts>
  <fonts count="73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8"/>
      <name val="Tahoma"/>
      <family val="2"/>
    </font>
    <font>
      <b/>
      <sz val="10"/>
      <color indexed="18"/>
      <name val="Times New Roman"/>
      <family val="1"/>
    </font>
    <font>
      <b/>
      <sz val="17"/>
      <name val="Times New Roman"/>
      <family val="1"/>
    </font>
    <font>
      <b/>
      <sz val="18"/>
      <color indexed="18"/>
      <name val="Times New Roman"/>
      <family val="1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9"/>
      <color indexed="18"/>
      <name val="Times New Roman"/>
      <family val="1"/>
    </font>
    <font>
      <b/>
      <i/>
      <sz val="7"/>
      <color indexed="18"/>
      <name val="Times New Roman"/>
      <family val="1"/>
    </font>
    <font>
      <i/>
      <sz val="8"/>
      <name val="Times New Roman"/>
      <family val="1"/>
    </font>
    <font>
      <b/>
      <sz val="9"/>
      <color indexed="18"/>
      <name val="Times New Roman"/>
      <family val="1"/>
    </font>
    <font>
      <b/>
      <i/>
      <sz val="10"/>
      <name val="Arial"/>
      <family val="0"/>
    </font>
    <font>
      <sz val="20"/>
      <name val="Arial"/>
      <family val="2"/>
    </font>
    <font>
      <b/>
      <i/>
      <sz val="20"/>
      <name val="Arial"/>
      <family val="2"/>
    </font>
    <font>
      <i/>
      <sz val="9"/>
      <name val="Arial"/>
      <family val="2"/>
    </font>
    <font>
      <b/>
      <u val="single"/>
      <sz val="15"/>
      <color indexed="18"/>
      <name val="Times New Roman"/>
      <family val="1"/>
    </font>
    <font>
      <b/>
      <u val="single"/>
      <sz val="10"/>
      <color indexed="1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9"/>
      <name val="Arial"/>
      <family val="2"/>
    </font>
    <font>
      <b/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u val="single"/>
      <sz val="16"/>
      <name val="Times New Roman"/>
      <family val="1"/>
    </font>
    <font>
      <b/>
      <sz val="10"/>
      <color indexed="10"/>
      <name val="Times New Roman"/>
      <family val="1"/>
    </font>
    <font>
      <sz val="11"/>
      <name val="Arial"/>
      <family val="0"/>
    </font>
    <font>
      <b/>
      <sz val="11"/>
      <name val="Arial"/>
      <family val="2"/>
    </font>
    <font>
      <b/>
      <sz val="10"/>
      <name val="Arial"/>
      <family val="0"/>
    </font>
    <font>
      <b/>
      <i/>
      <sz val="16"/>
      <color indexed="56"/>
      <name val="Times New Roman"/>
      <family val="1"/>
    </font>
    <font>
      <b/>
      <i/>
      <sz val="12"/>
      <color indexed="18"/>
      <name val="Times New Roman"/>
      <family val="1"/>
    </font>
    <font>
      <b/>
      <sz val="12"/>
      <color indexed="16"/>
      <name val="Times New Roman"/>
      <family val="1"/>
    </font>
    <font>
      <b/>
      <sz val="13"/>
      <color indexed="18"/>
      <name val="Times New Roman"/>
      <family val="1"/>
    </font>
    <font>
      <b/>
      <sz val="14"/>
      <color indexed="60"/>
      <name val="Times New Roman"/>
      <family val="1"/>
    </font>
    <font>
      <b/>
      <i/>
      <sz val="14"/>
      <color indexed="56"/>
      <name val="Times New Roman"/>
      <family val="1"/>
    </font>
    <font>
      <b/>
      <sz val="16"/>
      <name val="Arial"/>
      <family val="2"/>
    </font>
    <font>
      <b/>
      <sz val="8"/>
      <color indexed="9"/>
      <name val="Times New Roman"/>
      <family val="1"/>
    </font>
    <font>
      <sz val="12"/>
      <color indexed="16"/>
      <name val="Times New Roman"/>
      <family val="1"/>
    </font>
    <font>
      <sz val="10"/>
      <name val="Garamond"/>
      <family val="1"/>
    </font>
    <font>
      <sz val="11"/>
      <name val="Garamond"/>
      <family val="1"/>
    </font>
    <font>
      <b/>
      <u val="single"/>
      <sz val="11"/>
      <name val="Times New Roman"/>
      <family val="1"/>
    </font>
    <font>
      <u val="single"/>
      <sz val="12"/>
      <name val="Times New Roman"/>
      <family val="1"/>
    </font>
    <font>
      <sz val="11"/>
      <color indexed="10"/>
      <name val="Times New Roman"/>
      <family val="1"/>
    </font>
    <font>
      <sz val="13"/>
      <name val="Times New Roman"/>
      <family val="1"/>
    </font>
    <font>
      <sz val="13"/>
      <name val="Arial"/>
      <family val="0"/>
    </font>
    <font>
      <b/>
      <sz val="12"/>
      <name val="Arial"/>
      <family val="0"/>
    </font>
    <font>
      <b/>
      <sz val="11"/>
      <color indexed="18"/>
      <name val="Times New Roman"/>
      <family val="1"/>
    </font>
    <font>
      <b/>
      <i/>
      <sz val="11"/>
      <color indexed="18"/>
      <name val="Times New Roman"/>
      <family val="1"/>
    </font>
    <font>
      <b/>
      <sz val="14"/>
      <color indexed="18"/>
      <name val="Times New Roman"/>
      <family val="1"/>
    </font>
    <font>
      <b/>
      <i/>
      <sz val="12"/>
      <color indexed="56"/>
      <name val="Times New Roman"/>
      <family val="1"/>
    </font>
    <font>
      <b/>
      <i/>
      <sz val="16"/>
      <color indexed="20"/>
      <name val="Times New Roman"/>
      <family val="1"/>
    </font>
    <font>
      <b/>
      <i/>
      <sz val="18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20"/>
      <name val="BookmanITC Lt BT"/>
      <family val="1"/>
    </font>
    <font>
      <b/>
      <i/>
      <sz val="18"/>
      <color indexed="18"/>
      <name val="Times New Roman"/>
      <family val="1"/>
    </font>
    <font>
      <b/>
      <sz val="13"/>
      <color indexed="16"/>
      <name val="Times New Roman"/>
      <family val="1"/>
    </font>
    <font>
      <b/>
      <sz val="13"/>
      <name val="Times New Roman"/>
      <family val="1"/>
    </font>
    <font>
      <b/>
      <u val="single"/>
      <sz val="13"/>
      <name val="Times New Roman"/>
      <family val="1"/>
    </font>
    <font>
      <u val="single"/>
      <sz val="13"/>
      <name val="Times New Roman"/>
      <family val="1"/>
    </font>
    <font>
      <b/>
      <sz val="11"/>
      <color indexed="16"/>
      <name val="Times New Roman"/>
      <family val="1"/>
    </font>
    <font>
      <b/>
      <i/>
      <sz val="18"/>
      <color indexed="20"/>
      <name val="BookmanITC Lt BT"/>
      <family val="1"/>
    </font>
    <font>
      <b/>
      <i/>
      <sz val="11"/>
      <name val="Times New Roman"/>
      <family val="1"/>
    </font>
  </fonts>
  <fills count="10">
    <fill>
      <patternFill/>
    </fill>
    <fill>
      <patternFill patternType="gray125"/>
    </fill>
    <fill>
      <patternFill patternType="lightUp">
        <fgColor indexed="47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lightUp">
        <bgColor indexed="9"/>
      </patternFill>
    </fill>
    <fill>
      <patternFill patternType="gray125">
        <fgColor indexed="47"/>
        <bgColor indexed="26"/>
      </patternFill>
    </fill>
    <fill>
      <patternFill patternType="solid">
        <fgColor indexed="16"/>
        <bgColor indexed="64"/>
      </patternFill>
    </fill>
    <fill>
      <patternFill patternType="gray125">
        <fgColor indexed="47"/>
        <bgColor indexed="16"/>
      </patternFill>
    </fill>
    <fill>
      <patternFill patternType="gray125">
        <fgColor indexed="37"/>
        <bgColor indexed="16"/>
      </patternFill>
    </fill>
  </fills>
  <borders count="65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>
        <color indexed="18"/>
      </right>
      <top>
        <color indexed="63"/>
      </top>
      <bottom style="thin">
        <color indexed="18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94">
    <xf numFmtId="0" fontId="0" fillId="0" borderId="0" xfId="0" applyAlignment="1">
      <alignment/>
    </xf>
    <xf numFmtId="0" fontId="3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14" fillId="0" borderId="0" xfId="0" applyFont="1" applyBorder="1" applyAlignment="1" applyProtection="1">
      <alignment/>
      <protection hidden="1"/>
    </xf>
    <xf numFmtId="0" fontId="3" fillId="0" borderId="0" xfId="0" applyFont="1" applyBorder="1" applyAlignment="1" applyProtection="1">
      <alignment/>
      <protection hidden="1"/>
    </xf>
    <xf numFmtId="0" fontId="3" fillId="0" borderId="0" xfId="0" applyFont="1" applyBorder="1" applyAlignment="1" applyProtection="1">
      <alignment/>
      <protection hidden="1"/>
    </xf>
    <xf numFmtId="0" fontId="14" fillId="0" borderId="0" xfId="0" applyFont="1" applyBorder="1" applyAlignment="1" applyProtection="1" quotePrefix="1">
      <alignment horizontal="left"/>
      <protection hidden="1"/>
    </xf>
    <xf numFmtId="0" fontId="6" fillId="0" borderId="0" xfId="0" applyFont="1" applyAlignment="1" applyProtection="1">
      <alignment/>
      <protection hidden="1"/>
    </xf>
    <xf numFmtId="0" fontId="6" fillId="0" borderId="0" xfId="0" applyFont="1" applyBorder="1" applyAlignment="1" applyProtection="1">
      <alignment/>
      <protection hidden="1"/>
    </xf>
    <xf numFmtId="0" fontId="13" fillId="0" borderId="0" xfId="0" applyFont="1" applyBorder="1" applyAlignment="1" applyProtection="1">
      <alignment/>
      <protection hidden="1"/>
    </xf>
    <xf numFmtId="49" fontId="3" fillId="0" borderId="0" xfId="0" applyNumberFormat="1" applyFont="1" applyAlignment="1" applyProtection="1">
      <alignment/>
      <protection hidden="1"/>
    </xf>
    <xf numFmtId="0" fontId="3" fillId="0" borderId="0" xfId="0" applyFont="1" applyBorder="1" applyAlignment="1" applyProtection="1">
      <alignment horizontal="left"/>
      <protection hidden="1"/>
    </xf>
    <xf numFmtId="49" fontId="3" fillId="0" borderId="0" xfId="0" applyNumberFormat="1" applyFont="1" applyBorder="1" applyAlignment="1" applyProtection="1">
      <alignment horizontal="center"/>
      <protection hidden="1"/>
    </xf>
    <xf numFmtId="169" fontId="3" fillId="0" borderId="0" xfId="0" applyNumberFormat="1" applyFont="1" applyBorder="1" applyAlignment="1" applyProtection="1">
      <alignment/>
      <protection hidden="1"/>
    </xf>
    <xf numFmtId="49" fontId="14" fillId="0" borderId="0" xfId="0" applyNumberFormat="1" applyFont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3" fillId="0" borderId="0" xfId="0" applyFont="1" applyBorder="1" applyAlignment="1" applyProtection="1" quotePrefix="1">
      <alignment horizontal="left"/>
      <protection hidden="1"/>
    </xf>
    <xf numFmtId="10" fontId="3" fillId="0" borderId="0" xfId="19" applyNumberFormat="1" applyFont="1" applyBorder="1" applyAlignment="1" applyProtection="1">
      <alignment/>
      <protection hidden="1"/>
    </xf>
    <xf numFmtId="169" fontId="14" fillId="0" borderId="0" xfId="0" applyNumberFormat="1" applyFont="1" applyBorder="1" applyAlignment="1" applyProtection="1">
      <alignment/>
      <protection hidden="1"/>
    </xf>
    <xf numFmtId="10" fontId="3" fillId="0" borderId="0" xfId="0" applyNumberFormat="1" applyFont="1" applyBorder="1" applyAlignment="1" applyProtection="1">
      <alignment/>
      <protection hidden="1"/>
    </xf>
    <xf numFmtId="49" fontId="14" fillId="0" borderId="0" xfId="0" applyNumberFormat="1" applyFont="1" applyBorder="1" applyAlignment="1" applyProtection="1" quotePrefix="1">
      <alignment horizontal="center"/>
      <protection hidden="1"/>
    </xf>
    <xf numFmtId="0" fontId="14" fillId="0" borderId="0" xfId="0" applyFont="1" applyBorder="1" applyAlignment="1" applyProtection="1">
      <alignment horizontal="left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1" fillId="0" borderId="0" xfId="0" applyFont="1" applyBorder="1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16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/>
      <protection hidden="1"/>
    </xf>
    <xf numFmtId="0" fontId="5" fillId="0" borderId="0" xfId="0" applyFont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15" fillId="0" borderId="0" xfId="0" applyFont="1" applyBorder="1" applyAlignment="1" applyProtection="1">
      <alignment horizontal="right"/>
      <protection hidden="1"/>
    </xf>
    <xf numFmtId="0" fontId="15" fillId="0" borderId="0" xfId="0" applyFont="1" applyFill="1" applyBorder="1" applyAlignment="1" applyProtection="1">
      <alignment horizontal="right"/>
      <protection hidden="1"/>
    </xf>
    <xf numFmtId="0" fontId="15" fillId="0" borderId="0" xfId="0" applyFont="1" applyBorder="1" applyAlignment="1" applyProtection="1">
      <alignment/>
      <protection hidden="1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3" fillId="0" borderId="0" xfId="0" applyFont="1" applyAlignment="1" applyProtection="1">
      <alignment/>
      <protection locked="0"/>
    </xf>
    <xf numFmtId="49" fontId="3" fillId="0" borderId="0" xfId="0" applyNumberFormat="1" applyFont="1" applyBorder="1" applyAlignment="1" applyProtection="1">
      <alignment horizontal="left"/>
      <protection locked="0"/>
    </xf>
    <xf numFmtId="49" fontId="3" fillId="0" borderId="0" xfId="0" applyNumberFormat="1" applyFont="1" applyFill="1" applyBorder="1" applyAlignment="1" applyProtection="1">
      <alignment horizontal="left"/>
      <protection locked="0"/>
    </xf>
    <xf numFmtId="49" fontId="3" fillId="0" borderId="0" xfId="0" applyNumberFormat="1" applyFont="1" applyAlignment="1" applyProtection="1">
      <alignment horizontal="left"/>
      <protection locked="0"/>
    </xf>
    <xf numFmtId="0" fontId="3" fillId="0" borderId="0" xfId="0" applyFont="1" applyBorder="1" applyAlignment="1" applyProtection="1">
      <alignment/>
      <protection locked="0"/>
    </xf>
    <xf numFmtId="0" fontId="28" fillId="2" borderId="0" xfId="0" applyFont="1" applyFill="1" applyAlignment="1" applyProtection="1">
      <alignment horizontal="left" vertical="top"/>
      <protection hidden="1"/>
    </xf>
    <xf numFmtId="49" fontId="1" fillId="0" borderId="0" xfId="0" applyNumberFormat="1" applyFont="1" applyBorder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4" fillId="0" borderId="0" xfId="0" applyFont="1" applyBorder="1" applyAlignment="1" applyProtection="1">
      <alignment/>
      <protection hidden="1"/>
    </xf>
    <xf numFmtId="0" fontId="14" fillId="0" borderId="0" xfId="0" applyFont="1" applyBorder="1" applyAlignment="1" applyProtection="1">
      <alignment horizontal="center" vertical="center" wrapText="1"/>
      <protection hidden="1"/>
    </xf>
    <xf numFmtId="0" fontId="5" fillId="0" borderId="0" xfId="0" applyFont="1" applyAlignment="1" applyProtection="1">
      <alignment/>
      <protection hidden="1"/>
    </xf>
    <xf numFmtId="0" fontId="14" fillId="0" borderId="0" xfId="0" applyFont="1" applyAlignment="1" applyProtection="1">
      <alignment horizontal="center"/>
      <protection hidden="1"/>
    </xf>
    <xf numFmtId="0" fontId="18" fillId="0" borderId="1" xfId="0" applyFont="1" applyBorder="1" applyAlignment="1" applyProtection="1">
      <alignment horizontal="left"/>
      <protection hidden="1"/>
    </xf>
    <xf numFmtId="0" fontId="18" fillId="0" borderId="1" xfId="0" applyFont="1" applyBorder="1" applyAlignment="1" applyProtection="1">
      <alignment horizontal="center"/>
      <protection hidden="1"/>
    </xf>
    <xf numFmtId="0" fontId="18" fillId="0" borderId="2" xfId="0" applyFont="1" applyBorder="1" applyAlignment="1" applyProtection="1">
      <alignment horizontal="left"/>
      <protection hidden="1"/>
    </xf>
    <xf numFmtId="0" fontId="18" fillId="0" borderId="3" xfId="0" applyFont="1" applyBorder="1" applyAlignment="1" applyProtection="1">
      <alignment horizontal="center"/>
      <protection hidden="1"/>
    </xf>
    <xf numFmtId="0" fontId="18" fillId="0" borderId="4" xfId="0" applyFont="1" applyBorder="1" applyAlignment="1" applyProtection="1">
      <alignment horizontal="center"/>
      <protection hidden="1"/>
    </xf>
    <xf numFmtId="0" fontId="17" fillId="0" borderId="0" xfId="0" applyFont="1" applyBorder="1" applyAlignment="1" applyProtection="1">
      <alignment horizontal="left"/>
      <protection hidden="1"/>
    </xf>
    <xf numFmtId="184" fontId="17" fillId="0" borderId="5" xfId="0" applyNumberFormat="1" applyFont="1" applyBorder="1" applyAlignment="1" applyProtection="1">
      <alignment/>
      <protection locked="0"/>
    </xf>
    <xf numFmtId="184" fontId="17" fillId="0" borderId="6" xfId="0" applyNumberFormat="1" applyFont="1" applyBorder="1" applyAlignment="1" applyProtection="1">
      <alignment/>
      <protection locked="0"/>
    </xf>
    <xf numFmtId="184" fontId="17" fillId="0" borderId="7" xfId="0" applyNumberFormat="1" applyFont="1" applyBorder="1" applyAlignment="1" applyProtection="1">
      <alignment/>
      <protection locked="0"/>
    </xf>
    <xf numFmtId="184" fontId="17" fillId="0" borderId="8" xfId="0" applyNumberFormat="1" applyFont="1" applyBorder="1" applyAlignment="1" applyProtection="1">
      <alignment/>
      <protection locked="0"/>
    </xf>
    <xf numFmtId="0" fontId="18" fillId="0" borderId="9" xfId="0" applyFont="1" applyBorder="1" applyAlignment="1" applyProtection="1">
      <alignment horizontal="left"/>
      <protection hidden="1"/>
    </xf>
    <xf numFmtId="0" fontId="17" fillId="0" borderId="0" xfId="0" applyFont="1" applyBorder="1" applyAlignment="1" applyProtection="1">
      <alignment horizontal="left"/>
      <protection locked="0"/>
    </xf>
    <xf numFmtId="0" fontId="18" fillId="0" borderId="3" xfId="0" applyFont="1" applyBorder="1" applyAlignment="1" applyProtection="1">
      <alignment horizontal="left"/>
      <protection hidden="1"/>
    </xf>
    <xf numFmtId="0" fontId="3" fillId="0" borderId="0" xfId="0" applyFont="1" applyAlignment="1" applyProtection="1">
      <alignment horizontal="center"/>
      <protection hidden="1"/>
    </xf>
    <xf numFmtId="184" fontId="17" fillId="0" borderId="10" xfId="0" applyNumberFormat="1" applyFont="1" applyBorder="1" applyAlignment="1" applyProtection="1">
      <alignment/>
      <protection locked="0"/>
    </xf>
    <xf numFmtId="184" fontId="18" fillId="0" borderId="3" xfId="0" applyNumberFormat="1" applyFont="1" applyBorder="1" applyAlignment="1" applyProtection="1">
      <alignment/>
      <protection hidden="1"/>
    </xf>
    <xf numFmtId="184" fontId="18" fillId="0" borderId="4" xfId="0" applyNumberFormat="1" applyFont="1" applyBorder="1" applyAlignment="1" applyProtection="1">
      <alignment/>
      <protection hidden="1"/>
    </xf>
    <xf numFmtId="0" fontId="17" fillId="0" borderId="11" xfId="0" applyFont="1" applyBorder="1" applyAlignment="1" applyProtection="1">
      <alignment horizontal="left"/>
      <protection locked="0"/>
    </xf>
    <xf numFmtId="184" fontId="18" fillId="0" borderId="12" xfId="0" applyNumberFormat="1" applyFont="1" applyBorder="1" applyAlignment="1" applyProtection="1">
      <alignment/>
      <protection hidden="1"/>
    </xf>
    <xf numFmtId="184" fontId="18" fillId="0" borderId="13" xfId="0" applyNumberFormat="1" applyFont="1" applyBorder="1" applyAlignment="1" applyProtection="1">
      <alignment/>
      <protection hidden="1"/>
    </xf>
    <xf numFmtId="0" fontId="18" fillId="0" borderId="0" xfId="0" applyFont="1" applyBorder="1" applyAlignment="1" applyProtection="1">
      <alignment horizontal="left"/>
      <protection hidden="1"/>
    </xf>
    <xf numFmtId="0" fontId="17" fillId="0" borderId="0" xfId="0" applyFont="1" applyBorder="1" applyAlignment="1" applyProtection="1">
      <alignment/>
      <protection hidden="1"/>
    </xf>
    <xf numFmtId="0" fontId="17" fillId="0" borderId="14" xfId="0" applyFont="1" applyBorder="1" applyAlignment="1" applyProtection="1">
      <alignment horizontal="left"/>
      <protection hidden="1"/>
    </xf>
    <xf numFmtId="49" fontId="17" fillId="0" borderId="15" xfId="0" applyNumberFormat="1" applyFont="1" applyBorder="1" applyAlignment="1" applyProtection="1">
      <alignment horizontal="center"/>
      <protection locked="0"/>
    </xf>
    <xf numFmtId="0" fontId="17" fillId="0" borderId="16" xfId="0" applyFont="1" applyBorder="1" applyAlignment="1" applyProtection="1">
      <alignment horizontal="left"/>
      <protection hidden="1"/>
    </xf>
    <xf numFmtId="49" fontId="17" fillId="0" borderId="17" xfId="0" applyNumberFormat="1" applyFont="1" applyBorder="1" applyAlignment="1" applyProtection="1">
      <alignment horizontal="center"/>
      <protection locked="0"/>
    </xf>
    <xf numFmtId="0" fontId="18" fillId="0" borderId="0" xfId="0" applyFont="1" applyBorder="1" applyAlignment="1" applyProtection="1">
      <alignment horizontal="center"/>
      <protection hidden="1"/>
    </xf>
    <xf numFmtId="0" fontId="18" fillId="0" borderId="18" xfId="0" applyFont="1" applyBorder="1" applyAlignment="1" applyProtection="1">
      <alignment horizontal="left"/>
      <protection hidden="1"/>
    </xf>
    <xf numFmtId="184" fontId="18" fillId="0" borderId="19" xfId="0" applyNumberFormat="1" applyFont="1" applyBorder="1" applyAlignment="1" applyProtection="1">
      <alignment/>
      <protection hidden="1"/>
    </xf>
    <xf numFmtId="184" fontId="18" fillId="0" borderId="18" xfId="0" applyNumberFormat="1" applyFont="1" applyBorder="1" applyAlignment="1" applyProtection="1">
      <alignment/>
      <protection hidden="1"/>
    </xf>
    <xf numFmtId="184" fontId="18" fillId="0" borderId="7" xfId="0" applyNumberFormat="1" applyFont="1" applyBorder="1" applyAlignment="1" applyProtection="1">
      <alignment/>
      <protection hidden="1"/>
    </xf>
    <xf numFmtId="0" fontId="18" fillId="0" borderId="16" xfId="0" applyFont="1" applyBorder="1" applyAlignment="1" applyProtection="1">
      <alignment/>
      <protection hidden="1"/>
    </xf>
    <xf numFmtId="39" fontId="18" fillId="0" borderId="7" xfId="0" applyNumberFormat="1" applyFont="1" applyBorder="1" applyAlignment="1" applyProtection="1">
      <alignment/>
      <protection hidden="1"/>
    </xf>
    <xf numFmtId="39" fontId="18" fillId="0" borderId="4" xfId="0" applyNumberFormat="1" applyFont="1" applyBorder="1" applyAlignment="1" applyProtection="1">
      <alignment/>
      <protection hidden="1"/>
    </xf>
    <xf numFmtId="0" fontId="18" fillId="0" borderId="9" xfId="0" applyFont="1" applyBorder="1" applyAlignment="1" applyProtection="1">
      <alignment horizontal="center"/>
      <protection hidden="1"/>
    </xf>
    <xf numFmtId="0" fontId="33" fillId="0" borderId="0" xfId="0" applyFont="1" applyBorder="1" applyAlignment="1" applyProtection="1">
      <alignment horizontal="center" vertical="center"/>
      <protection hidden="1"/>
    </xf>
    <xf numFmtId="39" fontId="17" fillId="0" borderId="7" xfId="0" applyNumberFormat="1" applyFont="1" applyBorder="1" applyAlignment="1" applyProtection="1">
      <alignment/>
      <protection hidden="1"/>
    </xf>
    <xf numFmtId="0" fontId="35" fillId="0" borderId="0" xfId="0" applyFont="1" applyBorder="1" applyAlignment="1" applyProtection="1">
      <alignment horizontal="center" vertical="center"/>
      <protection hidden="1"/>
    </xf>
    <xf numFmtId="0" fontId="18" fillId="0" borderId="0" xfId="0" applyFont="1" applyBorder="1" applyAlignment="1" applyProtection="1">
      <alignment horizontal="center" vertical="center"/>
      <protection hidden="1"/>
    </xf>
    <xf numFmtId="0" fontId="17" fillId="0" borderId="20" xfId="0" applyFont="1" applyBorder="1" applyAlignment="1" applyProtection="1">
      <alignment horizontal="left"/>
      <protection hidden="1"/>
    </xf>
    <xf numFmtId="49" fontId="17" fillId="0" borderId="5" xfId="0" applyNumberFormat="1" applyFont="1" applyBorder="1" applyAlignment="1" applyProtection="1">
      <alignment horizontal="center"/>
      <protection locked="0"/>
    </xf>
    <xf numFmtId="184" fontId="18" fillId="0" borderId="0" xfId="0" applyNumberFormat="1" applyFont="1" applyBorder="1" applyAlignment="1" applyProtection="1">
      <alignment/>
      <protection hidden="1"/>
    </xf>
    <xf numFmtId="49" fontId="17" fillId="0" borderId="21" xfId="0" applyNumberFormat="1" applyFont="1" applyBorder="1" applyAlignment="1" applyProtection="1">
      <alignment horizontal="center"/>
      <protection locked="0"/>
    </xf>
    <xf numFmtId="184" fontId="18" fillId="0" borderId="4" xfId="0" applyNumberFormat="1" applyFont="1" applyBorder="1" applyAlignment="1" applyProtection="1">
      <alignment horizontal="right"/>
      <protection hidden="1"/>
    </xf>
    <xf numFmtId="0" fontId="18" fillId="0" borderId="1" xfId="0" applyFont="1" applyBorder="1" applyAlignment="1" applyProtection="1">
      <alignment/>
      <protection hidden="1"/>
    </xf>
    <xf numFmtId="0" fontId="17" fillId="0" borderId="22" xfId="0" applyFont="1" applyBorder="1" applyAlignment="1" applyProtection="1">
      <alignment horizontal="left"/>
      <protection hidden="1"/>
    </xf>
    <xf numFmtId="0" fontId="18" fillId="0" borderId="14" xfId="0" applyFont="1" applyBorder="1" applyAlignment="1" applyProtection="1">
      <alignment/>
      <protection hidden="1"/>
    </xf>
    <xf numFmtId="0" fontId="18" fillId="0" borderId="0" xfId="0" applyFont="1" applyBorder="1" applyAlignment="1" applyProtection="1">
      <alignment/>
      <protection hidden="1"/>
    </xf>
    <xf numFmtId="0" fontId="17" fillId="0" borderId="0" xfId="0" applyFont="1" applyBorder="1" applyAlignment="1" applyProtection="1">
      <alignment/>
      <protection hidden="1"/>
    </xf>
    <xf numFmtId="0" fontId="17" fillId="0" borderId="16" xfId="0" applyFont="1" applyBorder="1" applyAlignment="1" applyProtection="1">
      <alignment/>
      <protection hidden="1"/>
    </xf>
    <xf numFmtId="39" fontId="18" fillId="0" borderId="3" xfId="0" applyNumberFormat="1" applyFont="1" applyBorder="1" applyAlignment="1" applyProtection="1">
      <alignment horizontal="right"/>
      <protection hidden="1"/>
    </xf>
    <xf numFmtId="0" fontId="18" fillId="0" borderId="14" xfId="0" applyFont="1" applyBorder="1" applyAlignment="1" applyProtection="1">
      <alignment horizontal="center" vertical="center"/>
      <protection hidden="1"/>
    </xf>
    <xf numFmtId="0" fontId="18" fillId="0" borderId="0" xfId="0" applyFont="1" applyBorder="1" applyAlignment="1" applyProtection="1">
      <alignment horizontal="center" vertical="center" wrapText="1"/>
      <protection hidden="1"/>
    </xf>
    <xf numFmtId="39" fontId="18" fillId="0" borderId="4" xfId="0" applyNumberFormat="1" applyFont="1" applyBorder="1" applyAlignment="1" applyProtection="1">
      <alignment horizontal="right"/>
      <protection hidden="1"/>
    </xf>
    <xf numFmtId="184" fontId="17" fillId="0" borderId="17" xfId="0" applyNumberFormat="1" applyFont="1" applyBorder="1" applyAlignment="1" applyProtection="1">
      <alignment/>
      <protection hidden="1"/>
    </xf>
    <xf numFmtId="184" fontId="17" fillId="0" borderId="5" xfId="0" applyNumberFormat="1" applyFont="1" applyBorder="1" applyAlignment="1" applyProtection="1">
      <alignment/>
      <protection hidden="1"/>
    </xf>
    <xf numFmtId="0" fontId="3" fillId="0" borderId="1" xfId="0" applyFont="1" applyBorder="1" applyAlignment="1" applyProtection="1">
      <alignment/>
      <protection hidden="1"/>
    </xf>
    <xf numFmtId="0" fontId="18" fillId="0" borderId="0" xfId="0" applyFont="1" applyAlignment="1" applyProtection="1">
      <alignment horizontal="center"/>
      <protection hidden="1"/>
    </xf>
    <xf numFmtId="0" fontId="17" fillId="0" borderId="0" xfId="0" applyFont="1" applyAlignment="1" applyProtection="1">
      <alignment horizontal="center"/>
      <protection hidden="1"/>
    </xf>
    <xf numFmtId="0" fontId="17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4" fillId="0" borderId="14" xfId="0" applyFont="1" applyBorder="1" applyAlignment="1" applyProtection="1">
      <alignment horizontal="left"/>
      <protection/>
    </xf>
    <xf numFmtId="0" fontId="14" fillId="0" borderId="23" xfId="0" applyFont="1" applyBorder="1" applyAlignment="1" applyProtection="1">
      <alignment/>
      <protection/>
    </xf>
    <xf numFmtId="9" fontId="14" fillId="0" borderId="15" xfId="0" applyNumberFormat="1" applyFont="1" applyBorder="1" applyAlignment="1" applyProtection="1">
      <alignment horizontal="center"/>
      <protection/>
    </xf>
    <xf numFmtId="0" fontId="3" fillId="0" borderId="16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69" fontId="3" fillId="0" borderId="17" xfId="0" applyNumberFormat="1" applyFont="1" applyBorder="1" applyAlignment="1" applyProtection="1">
      <alignment/>
      <protection/>
    </xf>
    <xf numFmtId="0" fontId="14" fillId="0" borderId="22" xfId="0" applyFont="1" applyBorder="1" applyAlignment="1" applyProtection="1">
      <alignment/>
      <protection/>
    </xf>
    <xf numFmtId="0" fontId="14" fillId="0" borderId="24" xfId="0" applyFont="1" applyBorder="1" applyAlignment="1" applyProtection="1">
      <alignment/>
      <protection/>
    </xf>
    <xf numFmtId="169" fontId="14" fillId="0" borderId="25" xfId="0" applyNumberFormat="1" applyFont="1" applyBorder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184" fontId="18" fillId="0" borderId="26" xfId="0" applyNumberFormat="1" applyFont="1" applyBorder="1" applyAlignment="1" applyProtection="1">
      <alignment/>
      <protection hidden="1"/>
    </xf>
    <xf numFmtId="184" fontId="17" fillId="0" borderId="21" xfId="0" applyNumberFormat="1" applyFont="1" applyBorder="1" applyAlignment="1" applyProtection="1">
      <alignment/>
      <protection hidden="1"/>
    </xf>
    <xf numFmtId="0" fontId="18" fillId="0" borderId="23" xfId="0" applyFont="1" applyBorder="1" applyAlignment="1" applyProtection="1">
      <alignment horizontal="left"/>
      <protection hidden="1"/>
    </xf>
    <xf numFmtId="0" fontId="17" fillId="0" borderId="9" xfId="0" applyFont="1" applyBorder="1" applyAlignment="1" applyProtection="1">
      <alignment horizontal="left"/>
      <protection hidden="1"/>
    </xf>
    <xf numFmtId="184" fontId="17" fillId="0" borderId="0" xfId="0" applyNumberFormat="1" applyFont="1" applyBorder="1" applyAlignment="1" applyProtection="1">
      <alignment/>
      <protection hidden="1"/>
    </xf>
    <xf numFmtId="0" fontId="17" fillId="0" borderId="27" xfId="0" applyFont="1" applyBorder="1" applyAlignment="1" applyProtection="1">
      <alignment horizontal="center"/>
      <protection locked="0"/>
    </xf>
    <xf numFmtId="0" fontId="17" fillId="0" borderId="28" xfId="0" applyFont="1" applyBorder="1" applyAlignment="1" applyProtection="1">
      <alignment horizontal="center"/>
      <protection locked="0"/>
    </xf>
    <xf numFmtId="0" fontId="17" fillId="0" borderId="29" xfId="0" applyFont="1" applyBorder="1" applyAlignment="1" applyProtection="1">
      <alignment horizontal="center"/>
      <protection locked="0"/>
    </xf>
    <xf numFmtId="0" fontId="18" fillId="0" borderId="30" xfId="0" applyFont="1" applyBorder="1" applyAlignment="1" applyProtection="1">
      <alignment horizontal="left"/>
      <protection hidden="1"/>
    </xf>
    <xf numFmtId="184" fontId="17" fillId="0" borderId="31" xfId="0" applyNumberFormat="1" applyFont="1" applyBorder="1" applyAlignment="1" applyProtection="1">
      <alignment/>
      <protection hidden="1"/>
    </xf>
    <xf numFmtId="4" fontId="18" fillId="0" borderId="0" xfId="0" applyNumberFormat="1" applyFont="1" applyBorder="1" applyAlignment="1" applyProtection="1">
      <alignment horizontal="left"/>
      <protection hidden="1"/>
    </xf>
    <xf numFmtId="4" fontId="18" fillId="0" borderId="0" xfId="0" applyNumberFormat="1" applyFont="1" applyBorder="1" applyAlignment="1" applyProtection="1">
      <alignment/>
      <protection hidden="1"/>
    </xf>
    <xf numFmtId="0" fontId="18" fillId="0" borderId="13" xfId="0" applyFont="1" applyBorder="1" applyAlignment="1" applyProtection="1">
      <alignment horizontal="center"/>
      <protection hidden="1"/>
    </xf>
    <xf numFmtId="0" fontId="17" fillId="0" borderId="32" xfId="0" applyFont="1" applyBorder="1" applyAlignment="1" applyProtection="1">
      <alignment horizontal="center"/>
      <protection locked="0"/>
    </xf>
    <xf numFmtId="0" fontId="17" fillId="0" borderId="33" xfId="0" applyFont="1" applyBorder="1" applyAlignment="1" applyProtection="1">
      <alignment horizontal="center"/>
      <protection locked="0"/>
    </xf>
    <xf numFmtId="0" fontId="17" fillId="0" borderId="31" xfId="0" applyFont="1" applyBorder="1" applyAlignment="1" applyProtection="1">
      <alignment horizontal="left"/>
      <protection locked="0"/>
    </xf>
    <xf numFmtId="0" fontId="17" fillId="0" borderId="34" xfId="0" applyFont="1" applyBorder="1" applyAlignment="1" applyProtection="1">
      <alignment horizontal="left"/>
      <protection hidden="1"/>
    </xf>
    <xf numFmtId="0" fontId="18" fillId="0" borderId="26" xfId="0" applyFont="1" applyBorder="1" applyAlignment="1" applyProtection="1">
      <alignment horizontal="left"/>
      <protection hidden="1"/>
    </xf>
    <xf numFmtId="0" fontId="37" fillId="0" borderId="23" xfId="0" applyFont="1" applyBorder="1" applyAlignment="1" applyProtection="1">
      <alignment horizontal="center" vertical="center"/>
      <protection hidden="1"/>
    </xf>
    <xf numFmtId="0" fontId="18" fillId="0" borderId="23" xfId="0" applyFont="1" applyBorder="1" applyAlignment="1" applyProtection="1">
      <alignment horizontal="center" vertical="center" wrapText="1"/>
      <protection hidden="1"/>
    </xf>
    <xf numFmtId="0" fontId="37" fillId="0" borderId="23" xfId="0" applyFont="1" applyBorder="1" applyAlignment="1" applyProtection="1">
      <alignment/>
      <protection hidden="1"/>
    </xf>
    <xf numFmtId="0" fontId="37" fillId="0" borderId="35" xfId="0" applyFont="1" applyBorder="1" applyAlignment="1" applyProtection="1">
      <alignment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37" fillId="0" borderId="16" xfId="0" applyFont="1" applyBorder="1" applyAlignment="1" applyProtection="1">
      <alignment horizontal="center" vertical="center"/>
      <protection hidden="1"/>
    </xf>
    <xf numFmtId="0" fontId="37" fillId="0" borderId="0" xfId="0" applyFont="1" applyBorder="1" applyAlignment="1" applyProtection="1">
      <alignment horizontal="center" vertical="center"/>
      <protection hidden="1"/>
    </xf>
    <xf numFmtId="0" fontId="37" fillId="0" borderId="0" xfId="0" applyFont="1" applyBorder="1" applyAlignment="1" applyProtection="1">
      <alignment horizontal="center" vertical="center" wrapText="1"/>
      <protection hidden="1"/>
    </xf>
    <xf numFmtId="0" fontId="37" fillId="0" borderId="0" xfId="0" applyFont="1" applyBorder="1" applyAlignment="1" applyProtection="1">
      <alignment/>
      <protection hidden="1"/>
    </xf>
    <xf numFmtId="0" fontId="37" fillId="0" borderId="36" xfId="0" applyFont="1" applyBorder="1" applyAlignment="1" applyProtection="1">
      <alignment/>
      <protection hidden="1"/>
    </xf>
    <xf numFmtId="0" fontId="18" fillId="0" borderId="20" xfId="0" applyFont="1" applyBorder="1" applyAlignment="1" applyProtection="1">
      <alignment horizontal="left" wrapText="1"/>
      <protection hidden="1"/>
    </xf>
    <xf numFmtId="184" fontId="17" fillId="0" borderId="16" xfId="0" applyNumberFormat="1" applyFont="1" applyBorder="1" applyAlignment="1" applyProtection="1">
      <alignment/>
      <protection hidden="1"/>
    </xf>
    <xf numFmtId="184" fontId="17" fillId="0" borderId="36" xfId="0" applyNumberFormat="1" applyFont="1" applyBorder="1" applyAlignment="1" applyProtection="1">
      <alignment/>
      <protection hidden="1"/>
    </xf>
    <xf numFmtId="0" fontId="0" fillId="0" borderId="16" xfId="0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36" xfId="0" applyBorder="1" applyAlignment="1" applyProtection="1">
      <alignment/>
      <protection hidden="1"/>
    </xf>
    <xf numFmtId="184" fontId="18" fillId="0" borderId="9" xfId="0" applyNumberFormat="1" applyFont="1" applyBorder="1" applyAlignment="1" applyProtection="1">
      <alignment/>
      <protection hidden="1"/>
    </xf>
    <xf numFmtId="0" fontId="38" fillId="0" borderId="16" xfId="0" applyFont="1" applyBorder="1" applyAlignment="1" applyProtection="1">
      <alignment horizontal="center" vertical="center"/>
      <protection hidden="1"/>
    </xf>
    <xf numFmtId="184" fontId="18" fillId="0" borderId="30" xfId="0" applyNumberFormat="1" applyFont="1" applyBorder="1" applyAlignment="1" applyProtection="1">
      <alignment/>
      <protection hidden="1"/>
    </xf>
    <xf numFmtId="4" fontId="18" fillId="0" borderId="19" xfId="0" applyNumberFormat="1" applyFont="1" applyBorder="1" applyAlignment="1" applyProtection="1">
      <alignment horizontal="right"/>
      <protection hidden="1"/>
    </xf>
    <xf numFmtId="0" fontId="18" fillId="0" borderId="3" xfId="0" applyFont="1" applyBorder="1" applyAlignment="1" applyProtection="1">
      <alignment horizontal="center" vertical="center"/>
      <protection hidden="1"/>
    </xf>
    <xf numFmtId="0" fontId="18" fillId="0" borderId="4" xfId="0" applyFont="1" applyBorder="1" applyAlignment="1" applyProtection="1">
      <alignment horizontal="center" vertical="center"/>
      <protection hidden="1"/>
    </xf>
    <xf numFmtId="0" fontId="18" fillId="0" borderId="14" xfId="0" applyFont="1" applyBorder="1" applyAlignment="1" applyProtection="1">
      <alignment horizontal="left"/>
      <protection hidden="1"/>
    </xf>
    <xf numFmtId="0" fontId="18" fillId="0" borderId="35" xfId="0" applyFont="1" applyBorder="1" applyAlignment="1" applyProtection="1">
      <alignment horizontal="center"/>
      <protection hidden="1"/>
    </xf>
    <xf numFmtId="0" fontId="17" fillId="0" borderId="0" xfId="0" applyFont="1" applyBorder="1" applyAlignment="1" applyProtection="1">
      <alignment horizontal="center"/>
      <protection hidden="1"/>
    </xf>
    <xf numFmtId="4" fontId="18" fillId="0" borderId="26" xfId="0" applyNumberFormat="1" applyFont="1" applyBorder="1" applyAlignment="1" applyProtection="1">
      <alignment horizontal="right"/>
      <protection hidden="1"/>
    </xf>
    <xf numFmtId="0" fontId="0" fillId="0" borderId="18" xfId="0" applyBorder="1" applyAlignment="1" applyProtection="1">
      <alignment horizontal="left"/>
      <protection hidden="1"/>
    </xf>
    <xf numFmtId="0" fontId="17" fillId="0" borderId="18" xfId="0" applyFont="1" applyBorder="1" applyAlignment="1" applyProtection="1">
      <alignment/>
      <protection hidden="1"/>
    </xf>
    <xf numFmtId="0" fontId="18" fillId="0" borderId="23" xfId="0" applyFont="1" applyBorder="1" applyAlignment="1" applyProtection="1">
      <alignment horizontal="center" vertical="center"/>
      <protection hidden="1"/>
    </xf>
    <xf numFmtId="0" fontId="18" fillId="0" borderId="23" xfId="0" applyFont="1" applyBorder="1" applyAlignment="1" applyProtection="1">
      <alignment horizontal="left" vertical="center"/>
      <protection hidden="1"/>
    </xf>
    <xf numFmtId="184" fontId="17" fillId="0" borderId="3" xfId="0" applyNumberFormat="1" applyFont="1" applyBorder="1" applyAlignment="1" applyProtection="1">
      <alignment/>
      <protection hidden="1"/>
    </xf>
    <xf numFmtId="184" fontId="17" fillId="0" borderId="18" xfId="0" applyNumberFormat="1" applyFont="1" applyBorder="1" applyAlignment="1" applyProtection="1">
      <alignment/>
      <protection hidden="1"/>
    </xf>
    <xf numFmtId="0" fontId="39" fillId="0" borderId="0" xfId="0" applyFont="1" applyBorder="1" applyAlignment="1" applyProtection="1">
      <alignment/>
      <protection hidden="1"/>
    </xf>
    <xf numFmtId="0" fontId="39" fillId="0" borderId="37" xfId="0" applyFont="1" applyBorder="1" applyAlignment="1" applyProtection="1">
      <alignment/>
      <protection hidden="1"/>
    </xf>
    <xf numFmtId="0" fontId="18" fillId="0" borderId="36" xfId="0" applyFont="1" applyBorder="1" applyAlignment="1" applyProtection="1">
      <alignment horizontal="center"/>
      <protection hidden="1"/>
    </xf>
    <xf numFmtId="0" fontId="18" fillId="0" borderId="0" xfId="0" applyFont="1" applyBorder="1" applyAlignment="1" applyProtection="1">
      <alignment horizontal="left" vertical="center"/>
      <protection hidden="1"/>
    </xf>
    <xf numFmtId="184" fontId="17" fillId="0" borderId="38" xfId="0" applyNumberFormat="1" applyFont="1" applyBorder="1" applyAlignment="1" applyProtection="1">
      <alignment/>
      <protection hidden="1"/>
    </xf>
    <xf numFmtId="0" fontId="0" fillId="0" borderId="0" xfId="0" applyAlignment="1">
      <alignment horizontal="center"/>
    </xf>
    <xf numFmtId="0" fontId="27" fillId="2" borderId="0" xfId="0" applyFont="1" applyFill="1" applyAlignment="1" applyProtection="1">
      <alignment horizontal="right" vertical="top"/>
      <protection hidden="1"/>
    </xf>
    <xf numFmtId="0" fontId="12" fillId="2" borderId="0" xfId="0" applyFont="1" applyFill="1" applyAlignment="1">
      <alignment/>
    </xf>
    <xf numFmtId="0" fontId="12" fillId="0" borderId="0" xfId="0" applyFont="1" applyFill="1" applyAlignment="1">
      <alignment/>
    </xf>
    <xf numFmtId="0" fontId="39" fillId="0" borderId="0" xfId="0" applyFont="1" applyAlignment="1">
      <alignment/>
    </xf>
    <xf numFmtId="0" fontId="46" fillId="0" borderId="0" xfId="0" applyFont="1" applyAlignment="1">
      <alignment/>
    </xf>
    <xf numFmtId="0" fontId="6" fillId="0" borderId="39" xfId="0" applyFont="1" applyBorder="1" applyAlignment="1" applyProtection="1">
      <alignment horizontal="center"/>
      <protection hidden="1"/>
    </xf>
    <xf numFmtId="0" fontId="6" fillId="0" borderId="40" xfId="0" applyFont="1" applyBorder="1" applyAlignment="1" applyProtection="1">
      <alignment horizontal="center"/>
      <protection hidden="1"/>
    </xf>
    <xf numFmtId="0" fontId="6" fillId="0" borderId="40" xfId="0" applyFont="1" applyBorder="1" applyAlignment="1" applyProtection="1">
      <alignment horizontal="center"/>
      <protection locked="0"/>
    </xf>
    <xf numFmtId="0" fontId="0" fillId="0" borderId="41" xfId="0" applyBorder="1" applyAlignment="1">
      <alignment horizontal="center"/>
    </xf>
    <xf numFmtId="0" fontId="6" fillId="0" borderId="40" xfId="0" applyFont="1" applyBorder="1" applyAlignment="1" applyProtection="1" quotePrefix="1">
      <alignment horizontal="center"/>
      <protection locked="0"/>
    </xf>
    <xf numFmtId="0" fontId="6" fillId="0" borderId="11" xfId="0" applyFont="1" applyBorder="1" applyAlignment="1" applyProtection="1">
      <alignment horizontal="center"/>
      <protection hidden="1"/>
    </xf>
    <xf numFmtId="0" fontId="13" fillId="0" borderId="0" xfId="0" applyFont="1" applyBorder="1" applyAlignment="1" applyProtection="1">
      <alignment horizontal="center"/>
      <protection hidden="1"/>
    </xf>
    <xf numFmtId="0" fontId="6" fillId="0" borderId="0" xfId="0" applyFont="1" applyBorder="1" applyAlignment="1" applyProtection="1">
      <alignment horizontal="center"/>
      <protection hidden="1"/>
    </xf>
    <xf numFmtId="0" fontId="0" fillId="0" borderId="37" xfId="0" applyBorder="1" applyAlignment="1">
      <alignment horizontal="center"/>
    </xf>
    <xf numFmtId="0" fontId="6" fillId="0" borderId="0" xfId="0" applyFont="1" applyBorder="1" applyAlignment="1" applyProtection="1" quotePrefix="1">
      <alignment horizontal="center"/>
      <protection hidden="1"/>
    </xf>
    <xf numFmtId="0" fontId="3" fillId="0" borderId="11" xfId="0" applyFont="1" applyBorder="1" applyAlignment="1" applyProtection="1">
      <alignment horizontal="center"/>
      <protection hidden="1"/>
    </xf>
    <xf numFmtId="169" fontId="3" fillId="0" borderId="0" xfId="0" applyNumberFormat="1" applyFont="1" applyBorder="1" applyAlignment="1" applyProtection="1">
      <alignment horizontal="center"/>
      <protection hidden="1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42" xfId="0" applyFont="1" applyBorder="1" applyAlignment="1" applyProtection="1">
      <alignment horizontal="center"/>
      <protection hidden="1"/>
    </xf>
    <xf numFmtId="0" fontId="3" fillId="0" borderId="43" xfId="0" applyFont="1" applyBorder="1" applyAlignment="1" applyProtection="1">
      <alignment horizontal="center"/>
      <protection hidden="1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6" fillId="0" borderId="11" xfId="0" applyFont="1" applyBorder="1" applyAlignment="1" applyProtection="1">
      <alignment horizontal="center"/>
      <protection locked="0"/>
    </xf>
    <xf numFmtId="0" fontId="3" fillId="0" borderId="42" xfId="0" applyFont="1" applyBorder="1" applyAlignment="1" applyProtection="1">
      <alignment horizontal="center"/>
      <protection locked="0"/>
    </xf>
    <xf numFmtId="203" fontId="47" fillId="0" borderId="0" xfId="0" applyNumberFormat="1" applyFont="1" applyBorder="1" applyAlignment="1" applyProtection="1">
      <alignment/>
      <protection hidden="1"/>
    </xf>
    <xf numFmtId="184" fontId="17" fillId="0" borderId="8" xfId="0" applyNumberFormat="1" applyFont="1" applyBorder="1" applyAlignment="1" applyProtection="1">
      <alignment/>
      <protection hidden="1"/>
    </xf>
    <xf numFmtId="0" fontId="0" fillId="0" borderId="0" xfId="0" applyAlignment="1" applyProtection="1">
      <alignment/>
      <protection/>
    </xf>
    <xf numFmtId="184" fontId="17" fillId="0" borderId="7" xfId="0" applyNumberFormat="1" applyFont="1" applyBorder="1" applyAlignment="1" applyProtection="1">
      <alignment/>
      <protection hidden="1"/>
    </xf>
    <xf numFmtId="184" fontId="17" fillId="0" borderId="8" xfId="0" applyNumberFormat="1" applyFont="1" applyBorder="1" applyAlignment="1" applyProtection="1">
      <alignment horizontal="right"/>
      <protection hidden="1"/>
    </xf>
    <xf numFmtId="184" fontId="17" fillId="0" borderId="45" xfId="0" applyNumberFormat="1" applyFont="1" applyBorder="1" applyAlignment="1" applyProtection="1">
      <alignment/>
      <protection locked="0"/>
    </xf>
    <xf numFmtId="184" fontId="17" fillId="0" borderId="41" xfId="0" applyNumberFormat="1" applyFont="1" applyBorder="1" applyAlignment="1" applyProtection="1">
      <alignment/>
      <protection hidden="1"/>
    </xf>
    <xf numFmtId="203" fontId="18" fillId="0" borderId="0" xfId="0" applyNumberFormat="1" applyFont="1" applyBorder="1" applyAlignment="1" applyProtection="1">
      <alignment/>
      <protection hidden="1"/>
    </xf>
    <xf numFmtId="0" fontId="17" fillId="0" borderId="24" xfId="0" applyFont="1" applyBorder="1" applyAlignment="1" applyProtection="1">
      <alignment horizontal="left"/>
      <protection hidden="1"/>
    </xf>
    <xf numFmtId="0" fontId="17" fillId="0" borderId="24" xfId="0" applyFont="1" applyBorder="1" applyAlignment="1" applyProtection="1">
      <alignment/>
      <protection hidden="1"/>
    </xf>
    <xf numFmtId="0" fontId="17" fillId="0" borderId="23" xfId="0" applyFont="1" applyBorder="1" applyAlignment="1" applyProtection="1">
      <alignment/>
      <protection hidden="1"/>
    </xf>
    <xf numFmtId="0" fontId="14" fillId="0" borderId="0" xfId="0" applyFont="1" applyBorder="1" applyAlignment="1" applyProtection="1">
      <alignment horizontal="center" vertical="center"/>
      <protection hidden="1"/>
    </xf>
    <xf numFmtId="0" fontId="49" fillId="0" borderId="0" xfId="0" applyFont="1" applyAlignment="1" applyProtection="1">
      <alignment/>
      <protection hidden="1"/>
    </xf>
    <xf numFmtId="0" fontId="50" fillId="0" borderId="0" xfId="0" applyFont="1" applyBorder="1" applyAlignment="1" applyProtection="1">
      <alignment/>
      <protection hidden="1"/>
    </xf>
    <xf numFmtId="0" fontId="50" fillId="0" borderId="0" xfId="0" applyFont="1" applyAlignment="1" applyProtection="1">
      <alignment horizontal="left"/>
      <protection hidden="1"/>
    </xf>
    <xf numFmtId="0" fontId="4" fillId="0" borderId="0" xfId="0" applyFont="1" applyAlignment="1" applyProtection="1">
      <alignment horizontal="center"/>
      <protection hidden="1"/>
    </xf>
    <xf numFmtId="0" fontId="14" fillId="0" borderId="0" xfId="0" applyFont="1" applyAlignment="1" applyProtection="1">
      <alignment/>
      <protection hidden="1"/>
    </xf>
    <xf numFmtId="0" fontId="1" fillId="0" borderId="16" xfId="0" applyFont="1" applyBorder="1" applyAlignment="1" applyProtection="1">
      <alignment/>
      <protection hidden="1"/>
    </xf>
    <xf numFmtId="0" fontId="1" fillId="0" borderId="0" xfId="0" applyFont="1" applyBorder="1" applyAlignment="1" applyProtection="1">
      <alignment/>
      <protection hidden="1"/>
    </xf>
    <xf numFmtId="0" fontId="1" fillId="0" borderId="16" xfId="0" applyFont="1" applyBorder="1" applyAlignment="1" applyProtection="1">
      <alignment horizontal="left"/>
      <protection hidden="1"/>
    </xf>
    <xf numFmtId="0" fontId="2" fillId="0" borderId="0" xfId="0" applyFont="1" applyBorder="1" applyAlignment="1" applyProtection="1">
      <alignment/>
      <protection hidden="1"/>
    </xf>
    <xf numFmtId="0" fontId="1" fillId="0" borderId="0" xfId="0" applyFont="1" applyBorder="1" applyAlignment="1" applyProtection="1">
      <alignment horizontal="center"/>
      <protection hidden="1"/>
    </xf>
    <xf numFmtId="39" fontId="1" fillId="0" borderId="0" xfId="0" applyNumberFormat="1" applyFont="1" applyBorder="1" applyAlignment="1" applyProtection="1">
      <alignment/>
      <protection hidden="1"/>
    </xf>
    <xf numFmtId="0" fontId="2" fillId="0" borderId="16" xfId="0" applyFont="1" applyBorder="1" applyAlignment="1" applyProtection="1">
      <alignment/>
      <protection hidden="1"/>
    </xf>
    <xf numFmtId="0" fontId="14" fillId="0" borderId="0" xfId="0" applyFont="1" applyBorder="1" applyAlignment="1" applyProtection="1">
      <alignment horizontal="right" vertical="center" wrapText="1"/>
      <protection hidden="1"/>
    </xf>
    <xf numFmtId="0" fontId="2" fillId="0" borderId="0" xfId="0" applyFont="1" applyBorder="1" applyAlignment="1" applyProtection="1" quotePrefix="1">
      <alignment horizontal="center"/>
      <protection hidden="1"/>
    </xf>
    <xf numFmtId="0" fontId="18" fillId="0" borderId="3" xfId="0" applyFont="1" applyBorder="1" applyAlignment="1" applyProtection="1">
      <alignment horizontal="center" vertical="center" wrapText="1"/>
      <protection hidden="1"/>
    </xf>
    <xf numFmtId="0" fontId="18" fillId="0" borderId="4" xfId="0" applyFont="1" applyBorder="1" applyAlignment="1" applyProtection="1">
      <alignment horizontal="center" vertical="center" wrapText="1"/>
      <protection hidden="1"/>
    </xf>
    <xf numFmtId="0" fontId="51" fillId="0" borderId="16" xfId="0" applyFont="1" applyBorder="1" applyAlignment="1" applyProtection="1">
      <alignment/>
      <protection hidden="1"/>
    </xf>
    <xf numFmtId="0" fontId="17" fillId="0" borderId="36" xfId="0" applyFont="1" applyBorder="1" applyAlignment="1" applyProtection="1">
      <alignment horizontal="right"/>
      <protection hidden="1"/>
    </xf>
    <xf numFmtId="0" fontId="16" fillId="0" borderId="16" xfId="0" applyFont="1" applyBorder="1" applyAlignment="1" applyProtection="1">
      <alignment/>
      <protection hidden="1"/>
    </xf>
    <xf numFmtId="0" fontId="52" fillId="0" borderId="0" xfId="0" applyFont="1" applyBorder="1" applyAlignment="1" applyProtection="1">
      <alignment/>
      <protection hidden="1"/>
    </xf>
    <xf numFmtId="0" fontId="1" fillId="0" borderId="16" xfId="0" applyFont="1" applyBorder="1" applyAlignment="1" applyProtection="1">
      <alignment/>
      <protection hidden="1"/>
    </xf>
    <xf numFmtId="39" fontId="17" fillId="0" borderId="17" xfId="0" applyNumberFormat="1" applyFont="1" applyBorder="1" applyAlignment="1" applyProtection="1">
      <alignment/>
      <protection locked="0"/>
    </xf>
    <xf numFmtId="39" fontId="17" fillId="0" borderId="7" xfId="0" applyNumberFormat="1" applyFont="1" applyBorder="1" applyAlignment="1" applyProtection="1" quotePrefix="1">
      <alignment/>
      <protection hidden="1"/>
    </xf>
    <xf numFmtId="0" fontId="2" fillId="0" borderId="16" xfId="0" applyFont="1" applyBorder="1" applyAlignment="1" applyProtection="1">
      <alignment horizontal="left"/>
      <protection hidden="1"/>
    </xf>
    <xf numFmtId="39" fontId="18" fillId="0" borderId="17" xfId="0" applyNumberFormat="1" applyFont="1" applyBorder="1" applyAlignment="1" applyProtection="1">
      <alignment/>
      <protection hidden="1"/>
    </xf>
    <xf numFmtId="0" fontId="2" fillId="0" borderId="16" xfId="0" applyFont="1" applyBorder="1" applyAlignment="1" applyProtection="1">
      <alignment horizontal="center"/>
      <protection hidden="1"/>
    </xf>
    <xf numFmtId="0" fontId="2" fillId="0" borderId="0" xfId="0" applyFont="1" applyBorder="1" applyAlignment="1" applyProtection="1">
      <alignment horizontal="center"/>
      <protection hidden="1"/>
    </xf>
    <xf numFmtId="39" fontId="18" fillId="0" borderId="0" xfId="0" applyNumberFormat="1" applyFont="1" applyBorder="1" applyAlignment="1" applyProtection="1">
      <alignment/>
      <protection hidden="1"/>
    </xf>
    <xf numFmtId="39" fontId="18" fillId="0" borderId="36" xfId="0" applyNumberFormat="1" applyFont="1" applyBorder="1" applyAlignment="1" applyProtection="1">
      <alignment/>
      <protection hidden="1"/>
    </xf>
    <xf numFmtId="39" fontId="17" fillId="0" borderId="0" xfId="0" applyNumberFormat="1" applyFont="1" applyBorder="1" applyAlignment="1" applyProtection="1">
      <alignment/>
      <protection hidden="1"/>
    </xf>
    <xf numFmtId="39" fontId="17" fillId="0" borderId="36" xfId="0" applyNumberFormat="1" applyFont="1" applyBorder="1" applyAlignment="1" applyProtection="1">
      <alignment/>
      <protection hidden="1"/>
    </xf>
    <xf numFmtId="39" fontId="18" fillId="0" borderId="25" xfId="0" applyNumberFormat="1" applyFont="1" applyBorder="1" applyAlignment="1" applyProtection="1">
      <alignment/>
      <protection hidden="1"/>
    </xf>
    <xf numFmtId="39" fontId="18" fillId="0" borderId="46" xfId="0" applyNumberFormat="1" applyFont="1" applyBorder="1" applyAlignment="1" applyProtection="1">
      <alignment/>
      <protection hidden="1"/>
    </xf>
    <xf numFmtId="39" fontId="18" fillId="0" borderId="3" xfId="0" applyNumberFormat="1" applyFont="1" applyBorder="1" applyAlignment="1" applyProtection="1">
      <alignment/>
      <protection hidden="1"/>
    </xf>
    <xf numFmtId="0" fontId="16" fillId="0" borderId="16" xfId="0" applyFont="1" applyBorder="1" applyAlignment="1" applyProtection="1">
      <alignment horizontal="left"/>
      <protection hidden="1"/>
    </xf>
    <xf numFmtId="39" fontId="17" fillId="0" borderId="5" xfId="0" applyNumberFormat="1" applyFont="1" applyBorder="1" applyAlignment="1" applyProtection="1">
      <alignment/>
      <protection locked="0"/>
    </xf>
    <xf numFmtId="39" fontId="17" fillId="0" borderId="6" xfId="0" applyNumberFormat="1" applyFont="1" applyBorder="1" applyAlignment="1" applyProtection="1">
      <alignment/>
      <protection hidden="1"/>
    </xf>
    <xf numFmtId="169" fontId="17" fillId="0" borderId="0" xfId="17" applyFont="1" applyBorder="1" applyAlignment="1" applyProtection="1">
      <alignment horizontal="right"/>
      <protection hidden="1"/>
    </xf>
    <xf numFmtId="169" fontId="17" fillId="0" borderId="36" xfId="17" applyFont="1" applyBorder="1" applyAlignment="1" applyProtection="1">
      <alignment horizontal="right"/>
      <protection hidden="1"/>
    </xf>
    <xf numFmtId="0" fontId="1" fillId="0" borderId="16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16" fillId="0" borderId="16" xfId="0" applyFont="1" applyBorder="1" applyAlignment="1" applyProtection="1">
      <alignment/>
      <protection hidden="1"/>
    </xf>
    <xf numFmtId="169" fontId="17" fillId="0" borderId="43" xfId="17" applyFont="1" applyBorder="1" applyAlignment="1" applyProtection="1">
      <alignment horizontal="right"/>
      <protection hidden="1"/>
    </xf>
    <xf numFmtId="169" fontId="17" fillId="0" borderId="45" xfId="17" applyFont="1" applyBorder="1" applyAlignment="1" applyProtection="1">
      <alignment horizontal="right"/>
      <protection hidden="1"/>
    </xf>
    <xf numFmtId="0" fontId="2" fillId="0" borderId="0" xfId="0" applyFont="1" applyBorder="1" applyAlignment="1" applyProtection="1">
      <alignment horizontal="center"/>
      <protection locked="0"/>
    </xf>
    <xf numFmtId="39" fontId="18" fillId="0" borderId="43" xfId="0" applyNumberFormat="1" applyFont="1" applyBorder="1" applyAlignment="1" applyProtection="1">
      <alignment/>
      <protection hidden="1"/>
    </xf>
    <xf numFmtId="39" fontId="18" fillId="0" borderId="21" xfId="0" applyNumberFormat="1" applyFont="1" applyBorder="1" applyAlignment="1" applyProtection="1">
      <alignment/>
      <protection hidden="1"/>
    </xf>
    <xf numFmtId="39" fontId="18" fillId="0" borderId="8" xfId="0" applyNumberFormat="1" applyFont="1" applyBorder="1" applyAlignment="1" applyProtection="1">
      <alignment/>
      <protection hidden="1"/>
    </xf>
    <xf numFmtId="0" fontId="18" fillId="0" borderId="18" xfId="0" applyFont="1" applyBorder="1" applyAlignment="1" applyProtection="1">
      <alignment/>
      <protection hidden="1"/>
    </xf>
    <xf numFmtId="39" fontId="18" fillId="0" borderId="3" xfId="0" applyNumberFormat="1" applyFont="1" applyBorder="1" applyAlignment="1" applyProtection="1">
      <alignment horizontal="center"/>
      <protection hidden="1"/>
    </xf>
    <xf numFmtId="39" fontId="17" fillId="0" borderId="5" xfId="0" applyNumberFormat="1" applyFont="1" applyBorder="1" applyAlignment="1" applyProtection="1">
      <alignment horizontal="right"/>
      <protection hidden="1"/>
    </xf>
    <xf numFmtId="4" fontId="17" fillId="0" borderId="17" xfId="0" applyNumberFormat="1" applyFont="1" applyBorder="1" applyAlignment="1" applyProtection="1">
      <alignment horizontal="right"/>
      <protection hidden="1"/>
    </xf>
    <xf numFmtId="39" fontId="17" fillId="0" borderId="17" xfId="0" applyNumberFormat="1" applyFont="1" applyBorder="1" applyAlignment="1" applyProtection="1">
      <alignment horizontal="right"/>
      <protection hidden="1"/>
    </xf>
    <xf numFmtId="0" fontId="18" fillId="0" borderId="0" xfId="0" applyFont="1" applyBorder="1" applyAlignment="1" applyProtection="1">
      <alignment/>
      <protection hidden="1"/>
    </xf>
    <xf numFmtId="4" fontId="17" fillId="0" borderId="21" xfId="0" applyNumberFormat="1" applyFont="1" applyBorder="1" applyAlignment="1" applyProtection="1">
      <alignment horizontal="right"/>
      <protection hidden="1"/>
    </xf>
    <xf numFmtId="0" fontId="17" fillId="0" borderId="14" xfId="0" applyFont="1" applyBorder="1" applyAlignment="1" applyProtection="1">
      <alignment/>
      <protection hidden="1"/>
    </xf>
    <xf numFmtId="0" fontId="18" fillId="0" borderId="24" xfId="0" applyFont="1" applyBorder="1" applyAlignment="1" applyProtection="1">
      <alignment/>
      <protection hidden="1"/>
    </xf>
    <xf numFmtId="39" fontId="18" fillId="0" borderId="4" xfId="0" applyNumberFormat="1" applyFont="1" applyBorder="1" applyAlignment="1" applyProtection="1">
      <alignment horizontal="center"/>
      <protection hidden="1"/>
    </xf>
    <xf numFmtId="0" fontId="51" fillId="0" borderId="23" xfId="0" applyFont="1" applyBorder="1" applyAlignment="1" applyProtection="1">
      <alignment/>
      <protection hidden="1"/>
    </xf>
    <xf numFmtId="0" fontId="18" fillId="0" borderId="23" xfId="0" applyFont="1" applyBorder="1" applyAlignment="1" applyProtection="1">
      <alignment/>
      <protection hidden="1"/>
    </xf>
    <xf numFmtId="39" fontId="18" fillId="0" borderId="23" xfId="0" applyNumberFormat="1" applyFont="1" applyBorder="1" applyAlignment="1" applyProtection="1">
      <alignment/>
      <protection hidden="1"/>
    </xf>
    <xf numFmtId="39" fontId="18" fillId="0" borderId="35" xfId="0" applyNumberFormat="1" applyFont="1" applyBorder="1" applyAlignment="1" applyProtection="1">
      <alignment/>
      <protection hidden="1"/>
    </xf>
    <xf numFmtId="4" fontId="18" fillId="3" borderId="9" xfId="0" applyNumberFormat="1" applyFont="1" applyFill="1" applyBorder="1" applyAlignment="1" applyProtection="1">
      <alignment horizontal="right"/>
      <protection hidden="1"/>
    </xf>
    <xf numFmtId="39" fontId="18" fillId="3" borderId="3" xfId="0" applyNumberFormat="1" applyFont="1" applyFill="1" applyBorder="1" applyAlignment="1" applyProtection="1">
      <alignment/>
      <protection hidden="1"/>
    </xf>
    <xf numFmtId="39" fontId="18" fillId="3" borderId="4" xfId="0" applyNumberFormat="1" applyFont="1" applyFill="1" applyBorder="1" applyAlignment="1" applyProtection="1">
      <alignment/>
      <protection hidden="1"/>
    </xf>
    <xf numFmtId="4" fontId="17" fillId="0" borderId="0" xfId="0" applyNumberFormat="1" applyFont="1" applyBorder="1" applyAlignment="1" applyProtection="1">
      <alignment horizontal="right"/>
      <protection hidden="1"/>
    </xf>
    <xf numFmtId="39" fontId="18" fillId="0" borderId="17" xfId="0" applyNumberFormat="1" applyFont="1" applyBorder="1" applyAlignment="1" applyProtection="1">
      <alignment horizontal="right"/>
      <protection hidden="1"/>
    </xf>
    <xf numFmtId="0" fontId="17" fillId="0" borderId="16" xfId="0" applyFont="1" applyBorder="1" applyAlignment="1" applyProtection="1">
      <alignment horizontal="center"/>
      <protection hidden="1"/>
    </xf>
    <xf numFmtId="39" fontId="17" fillId="0" borderId="17" xfId="0" applyNumberFormat="1" applyFont="1" applyBorder="1" applyAlignment="1" applyProtection="1">
      <alignment horizontal="right" vertical="center"/>
      <protection hidden="1"/>
    </xf>
    <xf numFmtId="39" fontId="18" fillId="4" borderId="9" xfId="0" applyNumberFormat="1" applyFont="1" applyFill="1" applyBorder="1" applyAlignment="1" applyProtection="1">
      <alignment horizontal="right"/>
      <protection hidden="1"/>
    </xf>
    <xf numFmtId="39" fontId="18" fillId="4" borderId="3" xfId="0" applyNumberFormat="1" applyFont="1" applyFill="1" applyBorder="1" applyAlignment="1" applyProtection="1">
      <alignment/>
      <protection hidden="1"/>
    </xf>
    <xf numFmtId="39" fontId="18" fillId="4" borderId="3" xfId="0" applyNumberFormat="1" applyFont="1" applyFill="1" applyBorder="1" applyAlignment="1" applyProtection="1">
      <alignment horizontal="right"/>
      <protection hidden="1"/>
    </xf>
    <xf numFmtId="39" fontId="18" fillId="4" borderId="4" xfId="0" applyNumberFormat="1" applyFont="1" applyFill="1" applyBorder="1" applyAlignment="1" applyProtection="1">
      <alignment/>
      <protection hidden="1"/>
    </xf>
    <xf numFmtId="39" fontId="17" fillId="0" borderId="5" xfId="0" applyNumberFormat="1" applyFont="1" applyBorder="1" applyAlignment="1" applyProtection="1">
      <alignment/>
      <protection hidden="1"/>
    </xf>
    <xf numFmtId="39" fontId="17" fillId="0" borderId="0" xfId="0" applyNumberFormat="1" applyFont="1" applyBorder="1" applyAlignment="1" applyProtection="1">
      <alignment horizontal="right"/>
      <protection hidden="1"/>
    </xf>
    <xf numFmtId="0" fontId="18" fillId="0" borderId="22" xfId="0" applyFont="1" applyBorder="1" applyAlignment="1" applyProtection="1">
      <alignment/>
      <protection hidden="1"/>
    </xf>
    <xf numFmtId="39" fontId="18" fillId="0" borderId="24" xfId="0" applyNumberFormat="1" applyFont="1" applyBorder="1" applyAlignment="1" applyProtection="1">
      <alignment horizontal="right"/>
      <protection hidden="1"/>
    </xf>
    <xf numFmtId="39" fontId="18" fillId="0" borderId="24" xfId="0" applyNumberFormat="1" applyFont="1" applyBorder="1" applyAlignment="1" applyProtection="1">
      <alignment/>
      <protection hidden="1"/>
    </xf>
    <xf numFmtId="39" fontId="17" fillId="0" borderId="24" xfId="0" applyNumberFormat="1" applyFont="1" applyBorder="1" applyAlignment="1" applyProtection="1">
      <alignment horizontal="right"/>
      <protection hidden="1"/>
    </xf>
    <xf numFmtId="39" fontId="17" fillId="0" borderId="38" xfId="0" applyNumberFormat="1" applyFont="1" applyBorder="1" applyAlignment="1" applyProtection="1">
      <alignment/>
      <protection hidden="1"/>
    </xf>
    <xf numFmtId="203" fontId="17" fillId="4" borderId="0" xfId="0" applyNumberFormat="1" applyFont="1" applyFill="1" applyBorder="1" applyAlignment="1" applyProtection="1">
      <alignment/>
      <protection hidden="1"/>
    </xf>
    <xf numFmtId="0" fontId="18" fillId="0" borderId="12" xfId="0" applyFont="1" applyBorder="1" applyAlignment="1" applyProtection="1">
      <alignment/>
      <protection hidden="1"/>
    </xf>
    <xf numFmtId="39" fontId="18" fillId="0" borderId="23" xfId="0" applyNumberFormat="1" applyFont="1" applyBorder="1" applyAlignment="1" applyProtection="1">
      <alignment horizontal="center"/>
      <protection hidden="1"/>
    </xf>
    <xf numFmtId="39" fontId="18" fillId="0" borderId="35" xfId="0" applyNumberFormat="1" applyFont="1" applyBorder="1" applyAlignment="1" applyProtection="1">
      <alignment horizontal="center"/>
      <protection hidden="1"/>
    </xf>
    <xf numFmtId="2" fontId="18" fillId="4" borderId="47" xfId="0" applyNumberFormat="1" applyFont="1" applyFill="1" applyBorder="1" applyAlignment="1" applyProtection="1">
      <alignment horizontal="center"/>
      <protection hidden="1"/>
    </xf>
    <xf numFmtId="39" fontId="18" fillId="4" borderId="9" xfId="0" applyNumberFormat="1" applyFont="1" applyFill="1" applyBorder="1" applyAlignment="1" applyProtection="1">
      <alignment/>
      <protection hidden="1"/>
    </xf>
    <xf numFmtId="39" fontId="18" fillId="4" borderId="48" xfId="0" applyNumberFormat="1" applyFont="1" applyFill="1" applyBorder="1" applyAlignment="1" applyProtection="1">
      <alignment/>
      <protection hidden="1"/>
    </xf>
    <xf numFmtId="39" fontId="18" fillId="4" borderId="49" xfId="0" applyNumberFormat="1" applyFont="1" applyFill="1" applyBorder="1" applyAlignment="1" applyProtection="1">
      <alignment/>
      <protection hidden="1"/>
    </xf>
    <xf numFmtId="39" fontId="18" fillId="4" borderId="50" xfId="0" applyNumberFormat="1" applyFont="1" applyFill="1" applyBorder="1" applyAlignment="1" applyProtection="1">
      <alignment/>
      <protection hidden="1"/>
    </xf>
    <xf numFmtId="39" fontId="18" fillId="0" borderId="38" xfId="0" applyNumberFormat="1" applyFont="1" applyBorder="1" applyAlignment="1" applyProtection="1">
      <alignment/>
      <protection hidden="1"/>
    </xf>
    <xf numFmtId="39" fontId="18" fillId="0" borderId="0" xfId="0" applyNumberFormat="1" applyFont="1" applyBorder="1" applyAlignment="1" applyProtection="1">
      <alignment horizontal="center"/>
      <protection hidden="1"/>
    </xf>
    <xf numFmtId="39" fontId="17" fillId="0" borderId="24" xfId="0" applyNumberFormat="1" applyFont="1" applyBorder="1" applyAlignment="1" applyProtection="1">
      <alignment/>
      <protection hidden="1"/>
    </xf>
    <xf numFmtId="0" fontId="18" fillId="0" borderId="23" xfId="0" applyFont="1" applyBorder="1" applyAlignment="1" applyProtection="1">
      <alignment horizontal="center"/>
      <protection hidden="1"/>
    </xf>
    <xf numFmtId="0" fontId="18" fillId="0" borderId="18" xfId="0" applyFont="1" applyBorder="1" applyAlignment="1" applyProtection="1">
      <alignment horizontal="center"/>
      <protection hidden="1"/>
    </xf>
    <xf numFmtId="9" fontId="18" fillId="0" borderId="28" xfId="0" applyNumberFormat="1" applyFont="1" applyBorder="1" applyAlignment="1" applyProtection="1">
      <alignment horizontal="left"/>
      <protection hidden="1"/>
    </xf>
    <xf numFmtId="0" fontId="18" fillId="0" borderId="17" xfId="0" applyFont="1" applyBorder="1" applyAlignment="1" applyProtection="1">
      <alignment/>
      <protection hidden="1"/>
    </xf>
    <xf numFmtId="9" fontId="18" fillId="0" borderId="29" xfId="0" applyNumberFormat="1" applyFont="1" applyBorder="1" applyAlignment="1" applyProtection="1">
      <alignment horizontal="left"/>
      <protection hidden="1"/>
    </xf>
    <xf numFmtId="0" fontId="18" fillId="0" borderId="21" xfId="0" applyFont="1" applyBorder="1" applyAlignment="1" applyProtection="1">
      <alignment/>
      <protection hidden="1"/>
    </xf>
    <xf numFmtId="0" fontId="17" fillId="0" borderId="0" xfId="0" applyFont="1" applyAlignment="1" applyProtection="1">
      <alignment/>
      <protection hidden="1"/>
    </xf>
    <xf numFmtId="0" fontId="51" fillId="0" borderId="0" xfId="0" applyFont="1" applyAlignment="1" applyProtection="1">
      <alignment/>
      <protection hidden="1"/>
    </xf>
    <xf numFmtId="0" fontId="0" fillId="0" borderId="0" xfId="0" applyAlignment="1" applyProtection="1">
      <alignment horizontal="center" vertical="center"/>
      <protection hidden="1"/>
    </xf>
    <xf numFmtId="184" fontId="17" fillId="0" borderId="7" xfId="0" applyNumberFormat="1" applyFont="1" applyBorder="1" applyAlignment="1" applyProtection="1">
      <alignment/>
      <protection locked="0"/>
    </xf>
    <xf numFmtId="0" fontId="0" fillId="0" borderId="0" xfId="0" applyAlignment="1">
      <alignment horizontal="center" vertical="center"/>
    </xf>
    <xf numFmtId="0" fontId="32" fillId="0" borderId="23" xfId="0" applyFont="1" applyBorder="1" applyAlignment="1" applyProtection="1">
      <alignment horizontal="center" vertical="center"/>
      <protection hidden="1"/>
    </xf>
    <xf numFmtId="4" fontId="17" fillId="0" borderId="17" xfId="0" applyNumberFormat="1" applyFont="1" applyBorder="1" applyAlignment="1" applyProtection="1" quotePrefix="1">
      <alignment horizontal="right"/>
      <protection hidden="1"/>
    </xf>
    <xf numFmtId="4" fontId="17" fillId="0" borderId="7" xfId="0" applyNumberFormat="1" applyFont="1" applyBorder="1" applyAlignment="1" applyProtection="1" quotePrefix="1">
      <alignment horizontal="right"/>
      <protection hidden="1"/>
    </xf>
    <xf numFmtId="4" fontId="17" fillId="0" borderId="8" xfId="0" applyNumberFormat="1" applyFont="1" applyBorder="1" applyAlignment="1" applyProtection="1">
      <alignment horizontal="right"/>
      <protection hidden="1"/>
    </xf>
    <xf numFmtId="0" fontId="18" fillId="0" borderId="12" xfId="0" applyFont="1" applyBorder="1" applyAlignment="1" applyProtection="1">
      <alignment horizontal="left"/>
      <protection hidden="1"/>
    </xf>
    <xf numFmtId="0" fontId="1" fillId="0" borderId="0" xfId="0" applyFont="1" applyBorder="1" applyAlignment="1" applyProtection="1">
      <alignment horizontal="center"/>
      <protection locked="0"/>
    </xf>
    <xf numFmtId="39" fontId="18" fillId="0" borderId="3" xfId="0" applyNumberFormat="1" applyFont="1" applyBorder="1" applyAlignment="1" applyProtection="1">
      <alignment/>
      <protection locked="0"/>
    </xf>
    <xf numFmtId="0" fontId="17" fillId="0" borderId="27" xfId="0" applyFont="1" applyBorder="1" applyAlignment="1" applyProtection="1">
      <alignment horizontal="center"/>
      <protection hidden="1"/>
    </xf>
    <xf numFmtId="0" fontId="17" fillId="0" borderId="28" xfId="0" applyFont="1" applyBorder="1" applyAlignment="1" applyProtection="1">
      <alignment horizontal="center"/>
      <protection hidden="1"/>
    </xf>
    <xf numFmtId="0" fontId="0" fillId="0" borderId="0" xfId="0" applyBorder="1" applyAlignment="1" applyProtection="1">
      <alignment/>
      <protection hidden="1"/>
    </xf>
    <xf numFmtId="0" fontId="0" fillId="0" borderId="37" xfId="0" applyBorder="1" applyAlignment="1" applyProtection="1">
      <alignment/>
      <protection hidden="1"/>
    </xf>
    <xf numFmtId="184" fontId="17" fillId="0" borderId="6" xfId="0" applyNumberFormat="1" applyFont="1" applyBorder="1" applyAlignment="1" applyProtection="1">
      <alignment horizontal="right"/>
      <protection hidden="1"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0" fontId="0" fillId="0" borderId="30" xfId="0" applyBorder="1" applyAlignment="1">
      <alignment/>
    </xf>
    <xf numFmtId="0" fontId="0" fillId="0" borderId="18" xfId="0" applyBorder="1" applyAlignment="1">
      <alignment horizontal="left"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14" fillId="0" borderId="0" xfId="0" applyFont="1" applyBorder="1" applyAlignment="1" applyProtection="1">
      <alignment horizontal="center"/>
      <protection hidden="1"/>
    </xf>
    <xf numFmtId="0" fontId="17" fillId="0" borderId="0" xfId="0" applyFont="1" applyAlignment="1">
      <alignment/>
    </xf>
    <xf numFmtId="0" fontId="3" fillId="0" borderId="0" xfId="0" applyFont="1" applyAlignment="1">
      <alignment/>
    </xf>
    <xf numFmtId="0" fontId="17" fillId="0" borderId="0" xfId="0" applyFont="1" applyAlignment="1" applyProtection="1">
      <alignment horizontal="right"/>
      <protection hidden="1"/>
    </xf>
    <xf numFmtId="0" fontId="37" fillId="0" borderId="0" xfId="0" applyFont="1" applyAlignment="1" applyProtection="1">
      <alignment horizontal="center"/>
      <protection hidden="1"/>
    </xf>
    <xf numFmtId="0" fontId="3" fillId="0" borderId="16" xfId="0" applyFont="1" applyBorder="1" applyAlignment="1" applyProtection="1">
      <alignment/>
      <protection hidden="1"/>
    </xf>
    <xf numFmtId="0" fontId="18" fillId="0" borderId="22" xfId="0" applyFont="1" applyBorder="1" applyAlignment="1" applyProtection="1">
      <alignment horizontal="left"/>
      <protection hidden="1"/>
    </xf>
    <xf numFmtId="0" fontId="1" fillId="0" borderId="0" xfId="0" applyFont="1" applyAlignment="1">
      <alignment/>
    </xf>
    <xf numFmtId="0" fontId="18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 horizontal="justify"/>
      <protection hidden="1"/>
    </xf>
    <xf numFmtId="0" fontId="14" fillId="0" borderId="0" xfId="0" applyFont="1" applyAlignment="1" applyProtection="1">
      <alignment horizontal="left"/>
      <protection hidden="1"/>
    </xf>
    <xf numFmtId="0" fontId="37" fillId="0" borderId="0" xfId="0" applyFont="1" applyAlignment="1" applyProtection="1">
      <alignment/>
      <protection hidden="1"/>
    </xf>
    <xf numFmtId="4" fontId="3" fillId="0" borderId="17" xfId="0" applyNumberFormat="1" applyFont="1" applyBorder="1" applyAlignment="1" applyProtection="1">
      <alignment/>
      <protection hidden="1"/>
    </xf>
    <xf numFmtId="0" fontId="3" fillId="5" borderId="17" xfId="0" applyFont="1" applyFill="1" applyBorder="1" applyAlignment="1" applyProtection="1">
      <alignment/>
      <protection hidden="1"/>
    </xf>
    <xf numFmtId="2" fontId="3" fillId="0" borderId="17" xfId="0" applyNumberFormat="1" applyFont="1" applyBorder="1" applyAlignment="1" applyProtection="1">
      <alignment horizontal="center"/>
      <protection hidden="1"/>
    </xf>
    <xf numFmtId="0" fontId="3" fillId="0" borderId="37" xfId="0" applyFont="1" applyBorder="1" applyAlignment="1" applyProtection="1">
      <alignment horizontal="center"/>
      <protection hidden="1"/>
    </xf>
    <xf numFmtId="0" fontId="3" fillId="0" borderId="11" xfId="0" applyFont="1" applyBorder="1" applyAlignment="1" applyProtection="1">
      <alignment/>
      <protection hidden="1"/>
    </xf>
    <xf numFmtId="0" fontId="16" fillId="0" borderId="0" xfId="0" applyFont="1" applyBorder="1" applyAlignment="1" applyProtection="1">
      <alignment horizontal="left"/>
      <protection hidden="1"/>
    </xf>
    <xf numFmtId="0" fontId="0" fillId="0" borderId="0" xfId="0" applyBorder="1" applyAlignment="1">
      <alignment/>
    </xf>
    <xf numFmtId="0" fontId="17" fillId="0" borderId="0" xfId="0" applyFont="1" applyAlignment="1" applyProtection="1">
      <alignment horizontal="left"/>
      <protection hidden="1"/>
    </xf>
    <xf numFmtId="0" fontId="0" fillId="0" borderId="0" xfId="0" applyAlignment="1">
      <alignment/>
    </xf>
    <xf numFmtId="0" fontId="45" fillId="2" borderId="0" xfId="0" applyFont="1" applyFill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2" fillId="0" borderId="0" xfId="0" applyFont="1" applyBorder="1" applyAlignment="1" applyProtection="1">
      <alignment horizontal="left"/>
      <protection hidden="1"/>
    </xf>
    <xf numFmtId="0" fontId="37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18" fillId="0" borderId="0" xfId="0" applyFont="1" applyAlignment="1" applyProtection="1">
      <alignment/>
      <protection hidden="1"/>
    </xf>
    <xf numFmtId="0" fontId="14" fillId="0" borderId="15" xfId="0" applyFont="1" applyBorder="1" applyAlignment="1" applyProtection="1">
      <alignment horizontal="center"/>
      <protection hidden="1"/>
    </xf>
    <xf numFmtId="0" fontId="14" fillId="0" borderId="10" xfId="0" applyFont="1" applyBorder="1" applyAlignment="1" applyProtection="1">
      <alignment horizontal="center"/>
      <protection hidden="1"/>
    </xf>
    <xf numFmtId="0" fontId="3" fillId="0" borderId="36" xfId="0" applyFont="1" applyBorder="1" applyAlignment="1" applyProtection="1">
      <alignment/>
      <protection hidden="1"/>
    </xf>
    <xf numFmtId="3" fontId="3" fillId="0" borderId="16" xfId="0" applyNumberFormat="1" applyFont="1" applyBorder="1" applyAlignment="1" applyProtection="1">
      <alignment/>
      <protection hidden="1"/>
    </xf>
    <xf numFmtId="4" fontId="3" fillId="0" borderId="17" xfId="0" applyNumberFormat="1" applyFont="1" applyBorder="1" applyAlignment="1" applyProtection="1">
      <alignment/>
      <protection hidden="1"/>
    </xf>
    <xf numFmtId="39" fontId="3" fillId="0" borderId="7" xfId="0" applyNumberFormat="1" applyFont="1" applyBorder="1" applyAlignment="1" applyProtection="1">
      <alignment/>
      <protection hidden="1"/>
    </xf>
    <xf numFmtId="4" fontId="3" fillId="0" borderId="7" xfId="0" applyNumberFormat="1" applyFont="1" applyBorder="1" applyAlignment="1" applyProtection="1">
      <alignment/>
      <protection hidden="1"/>
    </xf>
    <xf numFmtId="4" fontId="3" fillId="0" borderId="7" xfId="0" applyNumberFormat="1" applyFont="1" applyBorder="1" applyAlignment="1" applyProtection="1">
      <alignment/>
      <protection hidden="1"/>
    </xf>
    <xf numFmtId="0" fontId="14" fillId="0" borderId="16" xfId="0" applyFont="1" applyBorder="1" applyAlignment="1" applyProtection="1">
      <alignment horizontal="center"/>
      <protection hidden="1"/>
    </xf>
    <xf numFmtId="4" fontId="14" fillId="0" borderId="7" xfId="0" applyNumberFormat="1" applyFont="1" applyBorder="1" applyAlignment="1" applyProtection="1">
      <alignment/>
      <protection hidden="1"/>
    </xf>
    <xf numFmtId="0" fontId="3" fillId="0" borderId="16" xfId="0" applyFont="1" applyBorder="1" applyAlignment="1" applyProtection="1">
      <alignment horizontal="center"/>
      <protection hidden="1"/>
    </xf>
    <xf numFmtId="4" fontId="3" fillId="0" borderId="0" xfId="0" applyNumberFormat="1" applyFont="1" applyBorder="1" applyAlignment="1" applyProtection="1">
      <alignment/>
      <protection hidden="1"/>
    </xf>
    <xf numFmtId="4" fontId="3" fillId="0" borderId="36" xfId="0" applyNumberFormat="1" applyFont="1" applyBorder="1" applyAlignment="1" applyProtection="1">
      <alignment/>
      <protection hidden="1"/>
    </xf>
    <xf numFmtId="4" fontId="14" fillId="0" borderId="17" xfId="0" applyNumberFormat="1" applyFont="1" applyBorder="1" applyAlignment="1" applyProtection="1">
      <alignment/>
      <protection hidden="1"/>
    </xf>
    <xf numFmtId="3" fontId="3" fillId="0" borderId="16" xfId="0" applyNumberFormat="1" applyFont="1" applyBorder="1" applyAlignment="1" applyProtection="1">
      <alignment horizontal="center"/>
      <protection hidden="1"/>
    </xf>
    <xf numFmtId="4" fontId="14" fillId="0" borderId="17" xfId="0" applyNumberFormat="1" applyFont="1" applyBorder="1" applyAlignment="1" applyProtection="1">
      <alignment/>
      <protection hidden="1"/>
    </xf>
    <xf numFmtId="4" fontId="14" fillId="0" borderId="0" xfId="0" applyNumberFormat="1" applyFont="1" applyBorder="1" applyAlignment="1" applyProtection="1">
      <alignment/>
      <protection hidden="1"/>
    </xf>
    <xf numFmtId="4" fontId="14" fillId="0" borderId="36" xfId="0" applyNumberFormat="1" applyFont="1" applyBorder="1" applyAlignment="1" applyProtection="1">
      <alignment/>
      <protection hidden="1"/>
    </xf>
    <xf numFmtId="0" fontId="14" fillId="0" borderId="16" xfId="0" applyFont="1" applyBorder="1" applyAlignment="1" applyProtection="1">
      <alignment/>
      <protection hidden="1"/>
    </xf>
    <xf numFmtId="39" fontId="14" fillId="0" borderId="17" xfId="0" applyNumberFormat="1" applyFont="1" applyBorder="1" applyAlignment="1" applyProtection="1">
      <alignment/>
      <protection hidden="1"/>
    </xf>
    <xf numFmtId="39" fontId="14" fillId="0" borderId="7" xfId="0" applyNumberFormat="1" applyFont="1" applyBorder="1" applyAlignment="1" applyProtection="1">
      <alignment/>
      <protection hidden="1"/>
    </xf>
    <xf numFmtId="3" fontId="3" fillId="0" borderId="16" xfId="0" applyNumberFormat="1" applyFont="1" applyBorder="1" applyAlignment="1" applyProtection="1">
      <alignment/>
      <protection hidden="1"/>
    </xf>
    <xf numFmtId="0" fontId="3" fillId="0" borderId="36" xfId="0" applyFont="1" applyBorder="1" applyAlignment="1" applyProtection="1">
      <alignment/>
      <protection hidden="1"/>
    </xf>
    <xf numFmtId="3" fontId="14" fillId="0" borderId="16" xfId="0" applyNumberFormat="1" applyFont="1" applyBorder="1" applyAlignment="1" applyProtection="1">
      <alignment/>
      <protection hidden="1"/>
    </xf>
    <xf numFmtId="0" fontId="17" fillId="0" borderId="24" xfId="0" applyFont="1" applyBorder="1" applyAlignment="1" applyProtection="1">
      <alignment/>
      <protection hidden="1"/>
    </xf>
    <xf numFmtId="0" fontId="17" fillId="0" borderId="38" xfId="0" applyFont="1" applyBorder="1" applyAlignment="1" applyProtection="1">
      <alignment/>
      <protection hidden="1"/>
    </xf>
    <xf numFmtId="3" fontId="17" fillId="0" borderId="22" xfId="0" applyNumberFormat="1" applyFont="1" applyBorder="1" applyAlignment="1" applyProtection="1">
      <alignment/>
      <protection hidden="1"/>
    </xf>
    <xf numFmtId="0" fontId="18" fillId="0" borderId="24" xfId="0" applyFont="1" applyBorder="1" applyAlignment="1" applyProtection="1">
      <alignment/>
      <protection hidden="1"/>
    </xf>
    <xf numFmtId="3" fontId="17" fillId="0" borderId="0" xfId="0" applyNumberFormat="1" applyFont="1" applyAlignment="1" applyProtection="1">
      <alignment/>
      <protection hidden="1"/>
    </xf>
    <xf numFmtId="0" fontId="17" fillId="0" borderId="42" xfId="0" applyFont="1" applyBorder="1" applyAlignment="1" applyProtection="1">
      <alignment/>
      <protection hidden="1"/>
    </xf>
    <xf numFmtId="0" fontId="17" fillId="0" borderId="43" xfId="0" applyFont="1" applyBorder="1" applyAlignment="1" applyProtection="1">
      <alignment/>
      <protection hidden="1"/>
    </xf>
    <xf numFmtId="0" fontId="17" fillId="0" borderId="43" xfId="0" applyFont="1" applyBorder="1" applyAlignment="1" applyProtection="1">
      <alignment/>
      <protection hidden="1"/>
    </xf>
    <xf numFmtId="0" fontId="17" fillId="0" borderId="43" xfId="0" applyFont="1" applyBorder="1" applyAlignment="1" applyProtection="1">
      <alignment horizontal="center"/>
      <protection hidden="1"/>
    </xf>
    <xf numFmtId="0" fontId="17" fillId="0" borderId="44" xfId="0" applyFont="1" applyBorder="1" applyAlignment="1" applyProtection="1">
      <alignment horizontal="center"/>
      <protection hidden="1"/>
    </xf>
    <xf numFmtId="0" fontId="45" fillId="2" borderId="0" xfId="0" applyFont="1" applyFill="1" applyAlignment="1" applyProtection="1">
      <alignment horizontal="center" vertical="center"/>
      <protection hidden="1"/>
    </xf>
    <xf numFmtId="0" fontId="56" fillId="0" borderId="0" xfId="0" applyFont="1" applyAlignment="1">
      <alignment/>
    </xf>
    <xf numFmtId="0" fontId="60" fillId="2" borderId="0" xfId="0" applyFont="1" applyFill="1" applyAlignment="1" applyProtection="1">
      <alignment horizontal="center"/>
      <protection hidden="1"/>
    </xf>
    <xf numFmtId="0" fontId="61" fillId="2" borderId="0" xfId="0" applyFont="1" applyFill="1" applyAlignment="1" applyProtection="1">
      <alignment horizontal="center"/>
      <protection hidden="1"/>
    </xf>
    <xf numFmtId="0" fontId="40" fillId="2" borderId="0" xfId="0" applyFont="1" applyFill="1" applyAlignment="1" applyProtection="1">
      <alignment horizontal="center" vertical="center"/>
      <protection hidden="1"/>
    </xf>
    <xf numFmtId="0" fontId="63" fillId="2" borderId="0" xfId="0" applyFont="1" applyFill="1" applyAlignment="1" applyProtection="1">
      <alignment horizontal="center" vertical="center"/>
      <protection hidden="1"/>
    </xf>
    <xf numFmtId="0" fontId="45" fillId="6" borderId="0" xfId="0" applyFont="1" applyFill="1" applyAlignment="1" applyProtection="1">
      <alignment horizontal="center"/>
      <protection hidden="1"/>
    </xf>
    <xf numFmtId="0" fontId="45" fillId="7" borderId="0" xfId="0" applyFont="1" applyFill="1" applyAlignment="1" applyProtection="1">
      <alignment horizontal="center"/>
      <protection hidden="1"/>
    </xf>
    <xf numFmtId="0" fontId="45" fillId="8" borderId="0" xfId="0" applyFont="1" applyFill="1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0" fontId="42" fillId="2" borderId="0" xfId="0" applyFont="1" applyFill="1" applyAlignment="1" applyProtection="1">
      <alignment/>
      <protection hidden="1"/>
    </xf>
    <xf numFmtId="0" fontId="9" fillId="2" borderId="0" xfId="0" applyFont="1" applyFill="1" applyAlignment="1" applyProtection="1">
      <alignment horizontal="center" vertical="center"/>
      <protection hidden="1"/>
    </xf>
    <xf numFmtId="0" fontId="10" fillId="2" borderId="0" xfId="0" applyFont="1" applyFill="1" applyAlignment="1" applyProtection="1">
      <alignment horizontal="center" vertical="center"/>
      <protection hidden="1"/>
    </xf>
    <xf numFmtId="0" fontId="9" fillId="9" borderId="0" xfId="0" applyFont="1" applyFill="1" applyAlignment="1" applyProtection="1">
      <alignment horizontal="center" vertical="center"/>
      <protection hidden="1"/>
    </xf>
    <xf numFmtId="0" fontId="57" fillId="8" borderId="0" xfId="0" applyFont="1" applyFill="1" applyAlignment="1" applyProtection="1">
      <alignment/>
      <protection hidden="1"/>
    </xf>
    <xf numFmtId="0" fontId="11" fillId="6" borderId="0" xfId="0" applyFont="1" applyFill="1" applyAlignment="1" applyProtection="1">
      <alignment horizontal="right"/>
      <protection hidden="1"/>
    </xf>
    <xf numFmtId="0" fontId="57" fillId="6" borderId="0" xfId="0" applyFont="1" applyFill="1" applyAlignment="1" applyProtection="1">
      <alignment/>
      <protection hidden="1"/>
    </xf>
    <xf numFmtId="0" fontId="12" fillId="6" borderId="0" xfId="0" applyFont="1" applyFill="1" applyAlignment="1" applyProtection="1">
      <alignment/>
      <protection hidden="1"/>
    </xf>
    <xf numFmtId="0" fontId="43" fillId="6" borderId="0" xfId="0" applyFont="1" applyFill="1" applyAlignment="1" applyProtection="1">
      <alignment/>
      <protection hidden="1"/>
    </xf>
    <xf numFmtId="0" fontId="48" fillId="6" borderId="0" xfId="0" applyFont="1" applyFill="1" applyAlignment="1" applyProtection="1">
      <alignment/>
      <protection hidden="1"/>
    </xf>
    <xf numFmtId="0" fontId="11" fillId="6" borderId="0" xfId="0" applyFont="1" applyFill="1" applyAlignment="1" applyProtection="1">
      <alignment horizontal="left"/>
      <protection hidden="1"/>
    </xf>
    <xf numFmtId="0" fontId="57" fillId="6" borderId="0" xfId="0" applyFont="1" applyFill="1" applyAlignment="1" applyProtection="1">
      <alignment horizontal="left"/>
      <protection hidden="1"/>
    </xf>
    <xf numFmtId="0" fontId="11" fillId="6" borderId="0" xfId="0" applyFont="1" applyFill="1" applyAlignment="1" applyProtection="1">
      <alignment horizontal="center"/>
      <protection hidden="1"/>
    </xf>
    <xf numFmtId="0" fontId="19" fillId="6" borderId="0" xfId="0" applyFont="1" applyFill="1" applyAlignment="1" applyProtection="1">
      <alignment/>
      <protection hidden="1"/>
    </xf>
    <xf numFmtId="0" fontId="19" fillId="6" borderId="0" xfId="0" applyFont="1" applyFill="1" applyAlignment="1" applyProtection="1">
      <alignment/>
      <protection hidden="1"/>
    </xf>
    <xf numFmtId="0" fontId="57" fillId="6" borderId="0" xfId="0" applyFont="1" applyFill="1" applyAlignment="1" applyProtection="1">
      <alignment/>
      <protection hidden="1"/>
    </xf>
    <xf numFmtId="0" fontId="41" fillId="6" borderId="0" xfId="0" applyFont="1" applyFill="1" applyAlignment="1" applyProtection="1">
      <alignment/>
      <protection hidden="1"/>
    </xf>
    <xf numFmtId="0" fontId="41" fillId="6" borderId="0" xfId="0" applyFont="1" applyFill="1" applyAlignment="1" applyProtection="1">
      <alignment horizontal="center"/>
      <protection hidden="1"/>
    </xf>
    <xf numFmtId="0" fontId="22" fillId="6" borderId="0" xfId="0" applyFont="1" applyFill="1" applyAlignment="1" applyProtection="1">
      <alignment horizontal="center"/>
      <protection hidden="1"/>
    </xf>
    <xf numFmtId="0" fontId="12" fillId="6" borderId="0" xfId="0" applyFont="1" applyFill="1" applyAlignment="1" applyProtection="1">
      <alignment/>
      <protection hidden="1"/>
    </xf>
    <xf numFmtId="0" fontId="20" fillId="6" borderId="0" xfId="0" applyFont="1" applyFill="1" applyAlignment="1" applyProtection="1">
      <alignment/>
      <protection hidden="1"/>
    </xf>
    <xf numFmtId="0" fontId="11" fillId="6" borderId="0" xfId="0" applyFont="1" applyFill="1" applyAlignment="1" applyProtection="1">
      <alignment/>
      <protection hidden="1"/>
    </xf>
    <xf numFmtId="0" fontId="11" fillId="2" borderId="0" xfId="0" applyFont="1" applyFill="1" applyAlignment="1" applyProtection="1">
      <alignment horizontal="right"/>
      <protection hidden="1"/>
    </xf>
    <xf numFmtId="0" fontId="12" fillId="2" borderId="0" xfId="0" applyFont="1" applyFill="1" applyAlignment="1" applyProtection="1">
      <alignment/>
      <protection hidden="1"/>
    </xf>
    <xf numFmtId="0" fontId="48" fillId="2" borderId="0" xfId="0" applyFont="1" applyFill="1" applyAlignment="1" applyProtection="1">
      <alignment/>
      <protection hidden="1"/>
    </xf>
    <xf numFmtId="0" fontId="42" fillId="2" borderId="0" xfId="0" applyFont="1" applyFill="1" applyAlignment="1" applyProtection="1">
      <alignment/>
      <protection hidden="1"/>
    </xf>
    <xf numFmtId="0" fontId="54" fillId="0" borderId="0" xfId="0" applyFont="1" applyAlignment="1" applyProtection="1">
      <alignment horizontal="justify" wrapText="1"/>
      <protection hidden="1"/>
    </xf>
    <xf numFmtId="0" fontId="17" fillId="0" borderId="28" xfId="0" applyFont="1" applyBorder="1" applyAlignment="1" applyProtection="1">
      <alignment horizontal="center"/>
      <protection hidden="1" locked="0"/>
    </xf>
    <xf numFmtId="0" fontId="17" fillId="0" borderId="0" xfId="0" applyFont="1" applyBorder="1" applyAlignment="1" applyProtection="1">
      <alignment horizontal="left"/>
      <protection hidden="1" locked="0"/>
    </xf>
    <xf numFmtId="184" fontId="17" fillId="0" borderId="6" xfId="0" applyNumberFormat="1" applyFont="1" applyBorder="1" applyAlignment="1" applyProtection="1">
      <alignment/>
      <protection hidden="1" locked="0"/>
    </xf>
    <xf numFmtId="4" fontId="0" fillId="0" borderId="6" xfId="0" applyNumberFormat="1" applyBorder="1" applyAlignment="1" applyProtection="1">
      <alignment/>
      <protection locked="0"/>
    </xf>
    <xf numFmtId="0" fontId="66" fillId="6" borderId="0" xfId="0" applyFont="1" applyFill="1" applyAlignment="1" applyProtection="1">
      <alignment/>
      <protection hidden="1"/>
    </xf>
    <xf numFmtId="0" fontId="62" fillId="2" borderId="0" xfId="0" applyFont="1" applyFill="1" applyAlignment="1" applyProtection="1">
      <alignment horizontal="center"/>
      <protection hidden="1"/>
    </xf>
    <xf numFmtId="0" fontId="59" fillId="2" borderId="0" xfId="0" applyFont="1" applyFill="1" applyAlignment="1" applyProtection="1">
      <alignment horizontal="left" vertical="center"/>
      <protection hidden="1"/>
    </xf>
    <xf numFmtId="0" fontId="1" fillId="0" borderId="0" xfId="0" applyFont="1" applyAlignment="1" applyProtection="1">
      <alignment horizontal="center"/>
      <protection hidden="1"/>
    </xf>
    <xf numFmtId="0" fontId="54" fillId="0" borderId="0" xfId="0" applyFont="1" applyAlignment="1" applyProtection="1">
      <alignment/>
      <protection/>
    </xf>
    <xf numFmtId="0" fontId="54" fillId="0" borderId="0" xfId="0" applyNumberFormat="1" applyFont="1" applyAlignment="1" applyProtection="1">
      <alignment horizontal="justify" wrapText="1"/>
      <protection hidden="1"/>
    </xf>
    <xf numFmtId="0" fontId="68" fillId="0" borderId="0" xfId="0" applyFont="1" applyAlignment="1" applyProtection="1">
      <alignment/>
      <protection hidden="1"/>
    </xf>
    <xf numFmtId="0" fontId="69" fillId="0" borderId="0" xfId="0" applyFont="1" applyAlignment="1" applyProtection="1">
      <alignment/>
      <protection hidden="1"/>
    </xf>
    <xf numFmtId="0" fontId="54" fillId="0" borderId="0" xfId="0" applyFont="1" applyAlignment="1" applyProtection="1">
      <alignment/>
      <protection hidden="1"/>
    </xf>
    <xf numFmtId="0" fontId="67" fillId="0" borderId="0" xfId="0" applyFont="1" applyAlignment="1" applyProtection="1">
      <alignment horizontal="center"/>
      <protection hidden="1"/>
    </xf>
    <xf numFmtId="0" fontId="67" fillId="0" borderId="0" xfId="0" applyFont="1" applyAlignment="1" applyProtection="1">
      <alignment/>
      <protection hidden="1"/>
    </xf>
    <xf numFmtId="0" fontId="54" fillId="0" borderId="0" xfId="0" applyFont="1" applyAlignment="1" applyProtection="1">
      <alignment wrapText="1"/>
      <protection hidden="1"/>
    </xf>
    <xf numFmtId="0" fontId="67" fillId="0" borderId="0" xfId="0" applyFont="1" applyBorder="1" applyAlignment="1" applyProtection="1">
      <alignment/>
      <protection hidden="1"/>
    </xf>
    <xf numFmtId="0" fontId="54" fillId="0" borderId="0" xfId="0" applyFont="1" applyAlignment="1" applyProtection="1">
      <alignment/>
      <protection hidden="1"/>
    </xf>
    <xf numFmtId="0" fontId="54" fillId="0" borderId="0" xfId="0" applyFont="1" applyAlignment="1" applyProtection="1">
      <alignment horizontal="justify" vertical="center" wrapText="1"/>
      <protection hidden="1"/>
    </xf>
    <xf numFmtId="49" fontId="67" fillId="0" borderId="0" xfId="0" applyNumberFormat="1" applyFont="1" applyAlignment="1" applyProtection="1">
      <alignment horizontal="center"/>
      <protection hidden="1"/>
    </xf>
    <xf numFmtId="49" fontId="67" fillId="0" borderId="0" xfId="0" applyNumberFormat="1" applyFont="1" applyAlignment="1" applyProtection="1">
      <alignment horizontal="left"/>
      <protection hidden="1"/>
    </xf>
    <xf numFmtId="0" fontId="1" fillId="0" borderId="0" xfId="0" applyFont="1" applyAlignment="1" applyProtection="1">
      <alignment horizontal="justify" wrapText="1"/>
      <protection hidden="1"/>
    </xf>
    <xf numFmtId="49" fontId="54" fillId="0" borderId="0" xfId="0" applyNumberFormat="1" applyFont="1" applyAlignment="1" applyProtection="1">
      <alignment horizontal="center"/>
      <protection hidden="1"/>
    </xf>
    <xf numFmtId="0" fontId="27" fillId="8" borderId="0" xfId="0" applyFont="1" applyFill="1" applyAlignment="1" applyProtection="1">
      <alignment horizontal="right" vertical="top"/>
      <protection hidden="1"/>
    </xf>
    <xf numFmtId="0" fontId="40" fillId="8" borderId="0" xfId="0" applyFont="1" applyFill="1" applyAlignment="1" applyProtection="1">
      <alignment horizontal="center" vertical="center"/>
      <protection hidden="1"/>
    </xf>
    <xf numFmtId="0" fontId="58" fillId="6" borderId="0" xfId="0" applyFont="1" applyFill="1" applyBorder="1" applyAlignment="1" applyProtection="1">
      <alignment/>
      <protection hidden="1"/>
    </xf>
    <xf numFmtId="0" fontId="58" fillId="6" borderId="0" xfId="0" applyFont="1" applyFill="1" applyBorder="1" applyAlignment="1" applyProtection="1">
      <alignment horizontal="right"/>
      <protection hidden="1"/>
    </xf>
    <xf numFmtId="0" fontId="58" fillId="6" borderId="0" xfId="0" applyFont="1" applyFill="1" applyBorder="1" applyAlignment="1" applyProtection="1">
      <alignment horizontal="center"/>
      <protection hidden="1"/>
    </xf>
    <xf numFmtId="4" fontId="57" fillId="6" borderId="51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37" xfId="0" applyFont="1" applyBorder="1" applyAlignment="1" applyProtection="1">
      <alignment horizontal="center"/>
      <protection locked="0"/>
    </xf>
    <xf numFmtId="0" fontId="0" fillId="0" borderId="0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3" fontId="18" fillId="0" borderId="9" xfId="0" applyNumberFormat="1" applyFont="1" applyBorder="1" applyAlignment="1" applyProtection="1">
      <alignment horizontal="center"/>
      <protection locked="0"/>
    </xf>
    <xf numFmtId="184" fontId="18" fillId="0" borderId="4" xfId="0" applyNumberFormat="1" applyFont="1" applyBorder="1" applyAlignment="1" applyProtection="1">
      <alignment horizontal="right"/>
      <protection locked="0"/>
    </xf>
    <xf numFmtId="10" fontId="14" fillId="0" borderId="17" xfId="0" applyNumberFormat="1" applyFont="1" applyBorder="1" applyAlignment="1" applyProtection="1">
      <alignment horizontal="right"/>
      <protection hidden="1"/>
    </xf>
    <xf numFmtId="10" fontId="14" fillId="0" borderId="7" xfId="0" applyNumberFormat="1" applyFont="1" applyBorder="1" applyAlignment="1" applyProtection="1">
      <alignment horizontal="right"/>
      <protection hidden="1"/>
    </xf>
    <xf numFmtId="10" fontId="14" fillId="0" borderId="21" xfId="0" applyNumberFormat="1" applyFont="1" applyBorder="1" applyAlignment="1" applyProtection="1">
      <alignment horizontal="right"/>
      <protection hidden="1"/>
    </xf>
    <xf numFmtId="10" fontId="14" fillId="0" borderId="8" xfId="0" applyNumberFormat="1" applyFont="1" applyBorder="1" applyAlignment="1" applyProtection="1">
      <alignment horizontal="right"/>
      <protection hidden="1"/>
    </xf>
    <xf numFmtId="0" fontId="6" fillId="0" borderId="0" xfId="0" applyFont="1" applyAlignment="1" applyProtection="1">
      <alignment horizontal="right"/>
      <protection hidden="1"/>
    </xf>
    <xf numFmtId="0" fontId="57" fillId="6" borderId="0" xfId="0" applyFont="1" applyFill="1" applyBorder="1" applyAlignment="1" applyProtection="1">
      <alignment/>
      <protection hidden="1"/>
    </xf>
    <xf numFmtId="0" fontId="9" fillId="2" borderId="0" xfId="0" applyFont="1" applyFill="1" applyAlignment="1" applyProtection="1">
      <alignment horizontal="center" vertical="center"/>
      <protection locked="0"/>
    </xf>
    <xf numFmtId="0" fontId="28" fillId="2" borderId="0" xfId="0" applyFont="1" applyFill="1" applyAlignment="1" applyProtection="1">
      <alignment horizontal="left" vertical="top"/>
      <protection locked="0"/>
    </xf>
    <xf numFmtId="0" fontId="10" fillId="2" borderId="0" xfId="0" applyFont="1" applyFill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0" fontId="57" fillId="6" borderId="0" xfId="0" applyFont="1" applyFill="1" applyBorder="1" applyAlignment="1" applyProtection="1">
      <alignment horizontal="right"/>
      <protection hidden="1"/>
    </xf>
    <xf numFmtId="4" fontId="57" fillId="6" borderId="0" xfId="0" applyNumberFormat="1" applyFont="1" applyFill="1" applyBorder="1" applyAlignment="1" applyProtection="1">
      <alignment horizontal="center"/>
      <protection hidden="1"/>
    </xf>
    <xf numFmtId="0" fontId="12" fillId="2" borderId="0" xfId="0" applyFont="1" applyFill="1" applyAlignment="1" applyProtection="1">
      <alignment/>
      <protection hidden="1"/>
    </xf>
    <xf numFmtId="0" fontId="9" fillId="8" borderId="0" xfId="0" applyFont="1" applyFill="1" applyAlignment="1" applyProtection="1">
      <alignment horizontal="center" vertical="center"/>
      <protection hidden="1"/>
    </xf>
    <xf numFmtId="0" fontId="0" fillId="8" borderId="0" xfId="0" applyFill="1" applyAlignment="1" applyProtection="1">
      <alignment horizontal="center"/>
      <protection hidden="1"/>
    </xf>
    <xf numFmtId="0" fontId="11" fillId="6" borderId="0" xfId="0" applyFont="1" applyFill="1" applyBorder="1" applyAlignment="1" applyProtection="1">
      <alignment horizontal="right"/>
      <protection hidden="1"/>
    </xf>
    <xf numFmtId="0" fontId="57" fillId="8" borderId="0" xfId="0" applyFont="1" applyFill="1" applyBorder="1" applyAlignment="1" applyProtection="1">
      <alignment/>
      <protection hidden="1"/>
    </xf>
    <xf numFmtId="0" fontId="58" fillId="6" borderId="0" xfId="0" applyFont="1" applyFill="1" applyBorder="1" applyAlignment="1" applyProtection="1">
      <alignment horizontal="left"/>
      <protection hidden="1"/>
    </xf>
    <xf numFmtId="0" fontId="58" fillId="8" borderId="0" xfId="0" applyFont="1" applyFill="1" applyBorder="1" applyAlignment="1" applyProtection="1">
      <alignment horizontal="center"/>
      <protection hidden="1"/>
    </xf>
    <xf numFmtId="49" fontId="57" fillId="6" borderId="0" xfId="0" applyNumberFormat="1" applyFont="1" applyFill="1" applyAlignment="1" applyProtection="1">
      <alignment/>
      <protection hidden="1"/>
    </xf>
    <xf numFmtId="49" fontId="11" fillId="6" borderId="0" xfId="0" applyNumberFormat="1" applyFont="1" applyFill="1" applyAlignment="1" applyProtection="1">
      <alignment/>
      <protection hidden="1"/>
    </xf>
    <xf numFmtId="49" fontId="11" fillId="6" borderId="0" xfId="0" applyNumberFormat="1" applyFont="1" applyFill="1" applyAlignment="1" applyProtection="1">
      <alignment horizontal="left"/>
      <protection hidden="1"/>
    </xf>
    <xf numFmtId="0" fontId="11" fillId="6" borderId="0" xfId="0" applyFont="1" applyFill="1" applyAlignment="1" applyProtection="1">
      <alignment/>
      <protection hidden="1"/>
    </xf>
    <xf numFmtId="0" fontId="11" fillId="8" borderId="0" xfId="0" applyFont="1" applyFill="1" applyAlignment="1" applyProtection="1">
      <alignment horizontal="right"/>
      <protection hidden="1"/>
    </xf>
    <xf numFmtId="0" fontId="42" fillId="6" borderId="0" xfId="0" applyFont="1" applyFill="1" applyAlignment="1" applyProtection="1">
      <alignment/>
      <protection hidden="1"/>
    </xf>
    <xf numFmtId="0" fontId="57" fillId="2" borderId="0" xfId="0" applyFont="1" applyFill="1" applyAlignment="1" applyProtection="1">
      <alignment/>
      <protection hidden="1"/>
    </xf>
    <xf numFmtId="0" fontId="10" fillId="0" borderId="0" xfId="0" applyFont="1" applyFill="1" applyAlignment="1" applyProtection="1">
      <alignment horizontal="center" vertical="center"/>
      <protection hidden="1"/>
    </xf>
    <xf numFmtId="0" fontId="65" fillId="0" borderId="0" xfId="0" applyFont="1" applyFill="1" applyAlignment="1" applyProtection="1">
      <alignment horizontal="left" vertical="center"/>
      <protection hidden="1"/>
    </xf>
    <xf numFmtId="0" fontId="45" fillId="0" borderId="0" xfId="0" applyFont="1" applyFill="1" applyAlignment="1" applyProtection="1">
      <alignment horizontal="center" vertical="center"/>
      <protection hidden="1"/>
    </xf>
    <xf numFmtId="0" fontId="63" fillId="0" borderId="0" xfId="0" applyFont="1" applyFill="1" applyAlignment="1" applyProtection="1">
      <alignment horizontal="left" vertical="center"/>
      <protection hidden="1"/>
    </xf>
    <xf numFmtId="0" fontId="63" fillId="0" borderId="0" xfId="0" applyFont="1" applyFill="1" applyAlignment="1" applyProtection="1">
      <alignment horizontal="center" vertical="center"/>
      <protection hidden="1"/>
    </xf>
    <xf numFmtId="49" fontId="71" fillId="0" borderId="0" xfId="0" applyNumberFormat="1" applyFont="1" applyFill="1" applyAlignment="1" applyProtection="1">
      <alignment horizontal="left"/>
      <protection hidden="1"/>
    </xf>
    <xf numFmtId="0" fontId="64" fillId="0" borderId="0" xfId="0" applyFont="1" applyFill="1" applyAlignment="1" applyProtection="1">
      <alignment horizontal="center"/>
      <protection hidden="1"/>
    </xf>
    <xf numFmtId="0" fontId="45" fillId="0" borderId="0" xfId="0" applyFont="1" applyFill="1" applyAlignment="1" applyProtection="1">
      <alignment horizontal="center"/>
      <protection hidden="1"/>
    </xf>
    <xf numFmtId="0" fontId="12" fillId="0" borderId="0" xfId="0" applyFont="1" applyFill="1" applyAlignment="1" applyProtection="1">
      <alignment/>
      <protection hidden="1"/>
    </xf>
    <xf numFmtId="184" fontId="17" fillId="0" borderId="6" xfId="0" applyNumberFormat="1" applyFont="1" applyBorder="1" applyAlignment="1" applyProtection="1" quotePrefix="1">
      <alignment/>
      <protection hidden="1" locked="0"/>
    </xf>
    <xf numFmtId="0" fontId="53" fillId="0" borderId="0" xfId="0" applyFont="1" applyBorder="1" applyAlignment="1" applyProtection="1">
      <alignment horizontal="left"/>
      <protection hidden="1"/>
    </xf>
    <xf numFmtId="0" fontId="0" fillId="0" borderId="0" xfId="0" applyAlignment="1" applyProtection="1">
      <alignment horizontal="left"/>
      <protection hidden="1"/>
    </xf>
    <xf numFmtId="0" fontId="53" fillId="0" borderId="0" xfId="0" applyFont="1" applyBorder="1" applyAlignment="1" applyProtection="1">
      <alignment horizontal="left"/>
      <protection/>
    </xf>
    <xf numFmtId="0" fontId="14" fillId="0" borderId="0" xfId="0" applyFont="1" applyAlignment="1" applyProtection="1">
      <alignment horizontal="center"/>
      <protection/>
    </xf>
    <xf numFmtId="0" fontId="2" fillId="0" borderId="16" xfId="0" applyFont="1" applyBorder="1" applyAlignment="1" applyProtection="1">
      <alignment horizontal="center"/>
      <protection hidden="1"/>
    </xf>
    <xf numFmtId="0" fontId="2" fillId="0" borderId="0" xfId="0" applyFont="1" applyBorder="1" applyAlignment="1" applyProtection="1">
      <alignment horizontal="center"/>
      <protection hidden="1"/>
    </xf>
    <xf numFmtId="0" fontId="2" fillId="0" borderId="22" xfId="0" applyFont="1" applyBorder="1" applyAlignment="1" applyProtection="1">
      <alignment horizontal="left"/>
      <protection hidden="1"/>
    </xf>
    <xf numFmtId="0" fontId="2" fillId="0" borderId="52" xfId="0" applyFont="1" applyBorder="1" applyAlignment="1" applyProtection="1">
      <alignment horizontal="left"/>
      <protection hidden="1"/>
    </xf>
    <xf numFmtId="0" fontId="18" fillId="0" borderId="1" xfId="0" applyFont="1" applyBorder="1" applyAlignment="1" applyProtection="1">
      <alignment/>
      <protection hidden="1"/>
    </xf>
    <xf numFmtId="0" fontId="17" fillId="0" borderId="12" xfId="0" applyFont="1" applyBorder="1" applyAlignment="1" applyProtection="1">
      <alignment/>
      <protection hidden="1"/>
    </xf>
    <xf numFmtId="0" fontId="33" fillId="0" borderId="0" xfId="0" applyFont="1" applyBorder="1" applyAlignment="1" applyProtection="1">
      <alignment horizontal="center"/>
      <protection hidden="1"/>
    </xf>
    <xf numFmtId="0" fontId="33" fillId="0" borderId="0" xfId="0" applyFont="1" applyBorder="1" applyAlignment="1" applyProtection="1" quotePrefix="1">
      <alignment horizontal="center"/>
      <protection hidden="1"/>
    </xf>
    <xf numFmtId="0" fontId="16" fillId="0" borderId="16" xfId="0" applyFont="1" applyBorder="1" applyAlignment="1" applyProtection="1">
      <alignment horizontal="left"/>
      <protection hidden="1"/>
    </xf>
    <xf numFmtId="0" fontId="16" fillId="0" borderId="0" xfId="0" applyFont="1" applyBorder="1" applyAlignment="1" applyProtection="1">
      <alignment horizontal="left"/>
      <protection hidden="1"/>
    </xf>
    <xf numFmtId="0" fontId="18" fillId="0" borderId="9" xfId="0" applyFont="1" applyBorder="1" applyAlignment="1" applyProtection="1">
      <alignment horizontal="left" vertical="center" wrapText="1"/>
      <protection hidden="1"/>
    </xf>
    <xf numFmtId="0" fontId="18" fillId="0" borderId="3" xfId="0" applyFont="1" applyBorder="1" applyAlignment="1" applyProtection="1">
      <alignment horizontal="left" vertical="center" wrapText="1"/>
      <protection hidden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7" fillId="0" borderId="0" xfId="0" applyFont="1" applyAlignment="1" applyProtection="1">
      <alignment horizontal="left"/>
      <protection hidden="1"/>
    </xf>
    <xf numFmtId="0" fontId="14" fillId="0" borderId="11" xfId="0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17" fillId="0" borderId="0" xfId="0" applyFont="1" applyAlignment="1" applyProtection="1">
      <alignment horizontal="right"/>
      <protection hidden="1"/>
    </xf>
    <xf numFmtId="0" fontId="37" fillId="0" borderId="0" xfId="0" applyFont="1" applyBorder="1" applyAlignment="1" applyProtection="1">
      <alignment/>
      <protection hidden="1"/>
    </xf>
    <xf numFmtId="0" fontId="0" fillId="0" borderId="0" xfId="0" applyAlignment="1">
      <alignment horizontal="left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left"/>
      <protection hidden="1"/>
    </xf>
    <xf numFmtId="0" fontId="2" fillId="0" borderId="37" xfId="0" applyFont="1" applyBorder="1" applyAlignment="1" applyProtection="1">
      <alignment horizontal="left"/>
      <protection hidden="1"/>
    </xf>
    <xf numFmtId="0" fontId="17" fillId="0" borderId="0" xfId="0" applyFont="1" applyAlignment="1" applyProtection="1">
      <alignment horizontal="center"/>
      <protection hidden="1"/>
    </xf>
    <xf numFmtId="0" fontId="37" fillId="0" borderId="0" xfId="0" applyFont="1" applyAlignment="1" applyProtection="1">
      <alignment horizontal="center"/>
      <protection hidden="1"/>
    </xf>
    <xf numFmtId="0" fontId="14" fillId="0" borderId="17" xfId="0" applyFont="1" applyBorder="1" applyAlignment="1" applyProtection="1">
      <alignment horizontal="left" vertical="center"/>
      <protection hidden="1"/>
    </xf>
    <xf numFmtId="0" fontId="3" fillId="0" borderId="17" xfId="0" applyFont="1" applyBorder="1" applyAlignment="1" applyProtection="1">
      <alignment horizontal="left" vertical="center"/>
      <protection hidden="1"/>
    </xf>
    <xf numFmtId="0" fontId="17" fillId="0" borderId="0" xfId="0" applyFont="1" applyBorder="1" applyAlignment="1" applyProtection="1">
      <alignment/>
      <protection hidden="1"/>
    </xf>
    <xf numFmtId="0" fontId="14" fillId="0" borderId="17" xfId="0" applyFont="1" applyBorder="1" applyAlignment="1" applyProtection="1">
      <alignment horizontal="center" vertical="center"/>
      <protection hidden="1"/>
    </xf>
    <xf numFmtId="0" fontId="3" fillId="0" borderId="17" xfId="0" applyFont="1" applyBorder="1" applyAlignment="1" applyProtection="1">
      <alignment horizontal="center" vertical="center"/>
      <protection hidden="1"/>
    </xf>
    <xf numFmtId="0" fontId="3" fillId="0" borderId="17" xfId="0" applyFont="1" applyBorder="1" applyAlignment="1" applyProtection="1">
      <alignment vertical="center"/>
      <protection hidden="1"/>
    </xf>
    <xf numFmtId="0" fontId="3" fillId="0" borderId="37" xfId="0" applyFont="1" applyBorder="1" applyAlignment="1" applyProtection="1">
      <alignment/>
      <protection hidden="1"/>
    </xf>
    <xf numFmtId="0" fontId="3" fillId="0" borderId="39" xfId="0" applyFont="1" applyBorder="1" applyAlignment="1" applyProtection="1">
      <alignment horizontal="left" vertical="center"/>
      <protection hidden="1"/>
    </xf>
    <xf numFmtId="0" fontId="3" fillId="0" borderId="40" xfId="0" applyFont="1" applyBorder="1" applyAlignment="1" applyProtection="1">
      <alignment vertical="center"/>
      <protection hidden="1"/>
    </xf>
    <xf numFmtId="0" fontId="3" fillId="0" borderId="40" xfId="0" applyFont="1" applyBorder="1" applyAlignment="1" applyProtection="1">
      <alignment/>
      <protection hidden="1"/>
    </xf>
    <xf numFmtId="0" fontId="3" fillId="0" borderId="41" xfId="0" applyFont="1" applyBorder="1" applyAlignment="1" applyProtection="1">
      <alignment/>
      <protection hidden="1"/>
    </xf>
    <xf numFmtId="0" fontId="56" fillId="0" borderId="0" xfId="0" applyFont="1" applyAlignment="1">
      <alignment/>
    </xf>
    <xf numFmtId="0" fontId="3" fillId="0" borderId="0" xfId="0" applyFont="1" applyAlignment="1" applyProtection="1">
      <alignment horizontal="left"/>
      <protection hidden="1"/>
    </xf>
    <xf numFmtId="0" fontId="55" fillId="0" borderId="0" xfId="0" applyFont="1" applyAlignment="1" applyProtection="1">
      <alignment/>
      <protection hidden="1"/>
    </xf>
    <xf numFmtId="0" fontId="63" fillId="2" borderId="0" xfId="0" applyFont="1" applyFill="1" applyAlignment="1" applyProtection="1">
      <alignment horizontal="left" vertical="center"/>
      <protection hidden="1"/>
    </xf>
    <xf numFmtId="0" fontId="64" fillId="2" borderId="0" xfId="0" applyFont="1" applyFill="1" applyAlignment="1" applyProtection="1">
      <alignment horizontal="center"/>
      <protection hidden="1"/>
    </xf>
    <xf numFmtId="49" fontId="71" fillId="2" borderId="0" xfId="0" applyNumberFormat="1" applyFont="1" applyFill="1" applyAlignment="1" applyProtection="1">
      <alignment horizontal="left"/>
      <protection hidden="1"/>
    </xf>
    <xf numFmtId="0" fontId="3" fillId="0" borderId="11" xfId="0" applyFont="1" applyBorder="1" applyAlignment="1" applyProtection="1">
      <alignment/>
      <protection hidden="1"/>
    </xf>
    <xf numFmtId="0" fontId="3" fillId="0" borderId="0" xfId="0" applyFont="1" applyBorder="1" applyAlignment="1" applyProtection="1">
      <alignment/>
      <protection hidden="1"/>
    </xf>
    <xf numFmtId="0" fontId="14" fillId="0" borderId="11" xfId="0" applyFont="1" applyBorder="1" applyAlignment="1" applyProtection="1">
      <alignment/>
      <protection hidden="1"/>
    </xf>
    <xf numFmtId="0" fontId="2" fillId="0" borderId="0" xfId="0" applyFont="1" applyAlignment="1" applyProtection="1">
      <alignment horizontal="center"/>
      <protection hidden="1"/>
    </xf>
    <xf numFmtId="0" fontId="18" fillId="0" borderId="0" xfId="0" applyFont="1" applyAlignment="1" applyProtection="1">
      <alignment horizontal="center"/>
      <protection hidden="1"/>
    </xf>
    <xf numFmtId="0" fontId="67" fillId="0" borderId="38" xfId="0" applyFont="1" applyBorder="1" applyAlignment="1" applyProtection="1">
      <alignment horizontal="justify"/>
      <protection hidden="1"/>
    </xf>
    <xf numFmtId="0" fontId="54" fillId="0" borderId="0" xfId="0" applyFont="1" applyBorder="1" applyAlignment="1" applyProtection="1">
      <alignment horizontal="justify" wrapText="1"/>
      <protection hidden="1"/>
    </xf>
    <xf numFmtId="0" fontId="0" fillId="0" borderId="0" xfId="0" applyAlignment="1" applyProtection="1">
      <alignment horizontal="justify"/>
      <protection hidden="1"/>
    </xf>
    <xf numFmtId="0" fontId="25" fillId="0" borderId="0" xfId="0" applyFont="1" applyAlignment="1" applyProtection="1">
      <alignment horizontal="center"/>
      <protection hidden="1"/>
    </xf>
    <xf numFmtId="0" fontId="26" fillId="0" borderId="0" xfId="0" applyFont="1" applyAlignment="1" applyProtection="1">
      <alignment horizontal="center"/>
      <protection hidden="1"/>
    </xf>
    <xf numFmtId="0" fontId="57" fillId="6" borderId="0" xfId="0" applyFont="1" applyFill="1" applyBorder="1" applyAlignment="1" applyProtection="1">
      <alignment/>
      <protection hidden="1"/>
    </xf>
    <xf numFmtId="0" fontId="62" fillId="2" borderId="0" xfId="0" applyFont="1" applyFill="1" applyAlignment="1" applyProtection="1">
      <alignment horizontal="center"/>
      <protection hidden="1"/>
    </xf>
    <xf numFmtId="0" fontId="59" fillId="2" borderId="0" xfId="0" applyFont="1" applyFill="1" applyAlignment="1" applyProtection="1">
      <alignment horizontal="left" vertical="center"/>
      <protection hidden="1"/>
    </xf>
    <xf numFmtId="0" fontId="62" fillId="2" borderId="0" xfId="0" applyFont="1" applyFill="1" applyAlignment="1" applyProtection="1">
      <alignment horizontal="left"/>
      <protection hidden="1"/>
    </xf>
    <xf numFmtId="0" fontId="0" fillId="6" borderId="0" xfId="0" applyFill="1" applyAlignment="1" applyProtection="1">
      <alignment/>
      <protection hidden="1"/>
    </xf>
    <xf numFmtId="0" fontId="57" fillId="6" borderId="0" xfId="0" applyFont="1" applyFill="1" applyBorder="1" applyAlignment="1" applyProtection="1">
      <alignment horizontal="left"/>
      <protection hidden="1"/>
    </xf>
    <xf numFmtId="0" fontId="0" fillId="6" borderId="0" xfId="0" applyFill="1" applyAlignment="1" applyProtection="1">
      <alignment horizontal="left"/>
      <protection hidden="1"/>
    </xf>
    <xf numFmtId="0" fontId="42" fillId="2" borderId="0" xfId="0" applyFont="1" applyFill="1" applyAlignment="1" applyProtection="1">
      <alignment/>
      <protection hidden="1"/>
    </xf>
    <xf numFmtId="0" fontId="65" fillId="2" borderId="0" xfId="0" applyFont="1" applyFill="1" applyAlignment="1" applyProtection="1">
      <alignment horizontal="left" vertical="center"/>
      <protection hidden="1"/>
    </xf>
    <xf numFmtId="0" fontId="45" fillId="2" borderId="0" xfId="0" applyFont="1" applyFill="1" applyAlignment="1" applyProtection="1">
      <alignment horizontal="center" vertical="center"/>
      <protection hidden="1"/>
    </xf>
    <xf numFmtId="0" fontId="67" fillId="0" borderId="0" xfId="0" applyFont="1" applyBorder="1" applyAlignment="1" applyProtection="1">
      <alignment horizontal="justify"/>
      <protection hidden="1"/>
    </xf>
    <xf numFmtId="0" fontId="67" fillId="0" borderId="36" xfId="0" applyFont="1" applyBorder="1" applyAlignment="1" applyProtection="1">
      <alignment horizontal="justify"/>
      <protection hidden="1"/>
    </xf>
    <xf numFmtId="0" fontId="67" fillId="0" borderId="22" xfId="0" applyFont="1" applyBorder="1" applyAlignment="1" applyProtection="1">
      <alignment horizontal="justify"/>
      <protection hidden="1"/>
    </xf>
    <xf numFmtId="0" fontId="67" fillId="0" borderId="24" xfId="0" applyFont="1" applyBorder="1" applyAlignment="1" applyProtection="1">
      <alignment horizontal="justify"/>
      <protection hidden="1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37" xfId="0" applyFont="1" applyBorder="1" applyAlignment="1">
      <alignment horizontal="left"/>
    </xf>
    <xf numFmtId="0" fontId="54" fillId="0" borderId="0" xfId="0" applyFont="1" applyAlignment="1" applyProtection="1">
      <alignment horizontal="justify"/>
      <protection hidden="1"/>
    </xf>
    <xf numFmtId="0" fontId="54" fillId="0" borderId="0" xfId="0" applyFont="1" applyAlignment="1" applyProtection="1">
      <alignment horizontal="justify" vertical="center" wrapText="1"/>
      <protection hidden="1"/>
    </xf>
    <xf numFmtId="0" fontId="54" fillId="0" borderId="0" xfId="0" applyFont="1" applyAlignment="1" applyProtection="1">
      <alignment horizontal="justify" wrapText="1"/>
      <protection hidden="1"/>
    </xf>
    <xf numFmtId="0" fontId="54" fillId="0" borderId="0" xfId="0" applyFont="1" applyAlignment="1" applyProtection="1">
      <alignment/>
      <protection hidden="1"/>
    </xf>
    <xf numFmtId="0" fontId="54" fillId="0" borderId="0" xfId="0" applyNumberFormat="1" applyFont="1" applyAlignment="1" applyProtection="1">
      <alignment horizontal="justify" wrapText="1"/>
      <protection hidden="1"/>
    </xf>
    <xf numFmtId="0" fontId="67" fillId="0" borderId="0" xfId="0" applyFont="1" applyAlignment="1" applyProtection="1">
      <alignment horizontal="justify" wrapText="1"/>
      <protection hidden="1"/>
    </xf>
    <xf numFmtId="49" fontId="54" fillId="0" borderId="0" xfId="0" applyNumberFormat="1" applyFont="1" applyAlignment="1" applyProtection="1">
      <alignment horizontal="justify" wrapText="1"/>
      <protection hidden="1"/>
    </xf>
    <xf numFmtId="0" fontId="16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justify" wrapText="1"/>
      <protection hidden="1"/>
    </xf>
    <xf numFmtId="0" fontId="67" fillId="0" borderId="0" xfId="0" applyFont="1" applyAlignment="1" applyProtection="1">
      <alignment horizontal="justify"/>
      <protection hidden="1"/>
    </xf>
    <xf numFmtId="0" fontId="54" fillId="0" borderId="0" xfId="0" applyFont="1" applyAlignment="1" applyProtection="1">
      <alignment wrapText="1"/>
      <protection hidden="1"/>
    </xf>
    <xf numFmtId="0" fontId="0" fillId="0" borderId="0" xfId="0" applyAlignment="1" applyProtection="1">
      <alignment/>
      <protection hidden="1"/>
    </xf>
    <xf numFmtId="0" fontId="67" fillId="0" borderId="14" xfId="0" applyFont="1" applyBorder="1" applyAlignment="1" applyProtection="1">
      <alignment horizontal="justify" wrapText="1"/>
      <protection hidden="1"/>
    </xf>
    <xf numFmtId="0" fontId="67" fillId="0" borderId="23" xfId="0" applyFont="1" applyBorder="1" applyAlignment="1" applyProtection="1">
      <alignment horizontal="justify" wrapText="1"/>
      <protection hidden="1"/>
    </xf>
    <xf numFmtId="0" fontId="67" fillId="0" borderId="35" xfId="0" applyFont="1" applyBorder="1" applyAlignment="1" applyProtection="1">
      <alignment horizontal="justify" wrapText="1"/>
      <protection hidden="1"/>
    </xf>
    <xf numFmtId="0" fontId="67" fillId="0" borderId="16" xfId="0" applyFont="1" applyBorder="1" applyAlignment="1" applyProtection="1">
      <alignment horizontal="justify" wrapText="1"/>
      <protection hidden="1"/>
    </xf>
    <xf numFmtId="0" fontId="67" fillId="0" borderId="0" xfId="0" applyFont="1" applyBorder="1" applyAlignment="1" applyProtection="1">
      <alignment horizontal="justify" wrapText="1"/>
      <protection hidden="1"/>
    </xf>
    <xf numFmtId="0" fontId="67" fillId="0" borderId="36" xfId="0" applyFont="1" applyBorder="1" applyAlignment="1" applyProtection="1">
      <alignment horizontal="justify" wrapText="1"/>
      <protection hidden="1"/>
    </xf>
    <xf numFmtId="0" fontId="67" fillId="0" borderId="16" xfId="0" applyFont="1" applyBorder="1" applyAlignment="1" applyProtection="1">
      <alignment horizontal="justify"/>
      <protection hidden="1"/>
    </xf>
    <xf numFmtId="0" fontId="17" fillId="0" borderId="12" xfId="0" applyFont="1" applyBorder="1" applyAlignment="1">
      <alignment/>
    </xf>
    <xf numFmtId="9" fontId="18" fillId="0" borderId="32" xfId="0" applyNumberFormat="1" applyFont="1" applyBorder="1" applyAlignment="1" applyProtection="1">
      <alignment horizontal="left" vertical="center" wrapText="1"/>
      <protection hidden="1"/>
    </xf>
    <xf numFmtId="0" fontId="37" fillId="0" borderId="53" xfId="0" applyFont="1" applyBorder="1" applyAlignment="1">
      <alignment horizontal="left" vertical="center" wrapText="1"/>
    </xf>
    <xf numFmtId="9" fontId="18" fillId="0" borderId="54" xfId="0" applyNumberFormat="1" applyFont="1" applyBorder="1" applyAlignment="1" applyProtection="1">
      <alignment horizontal="left" vertical="center" wrapText="1"/>
      <protection hidden="1"/>
    </xf>
    <xf numFmtId="0" fontId="0" fillId="0" borderId="55" xfId="0" applyBorder="1" applyAlignment="1">
      <alignment horizontal="left" vertical="center" wrapText="1"/>
    </xf>
    <xf numFmtId="0" fontId="18" fillId="0" borderId="10" xfId="0" applyFont="1" applyBorder="1" applyAlignment="1" applyProtection="1">
      <alignment horizontal="center" vertical="center" wrapText="1"/>
      <protection hidden="1"/>
    </xf>
    <xf numFmtId="0" fontId="0" fillId="0" borderId="46" xfId="0" applyBorder="1" applyAlignment="1" applyProtection="1">
      <alignment horizontal="center" vertical="center" wrapText="1"/>
      <protection hidden="1"/>
    </xf>
    <xf numFmtId="0" fontId="17" fillId="0" borderId="0" xfId="0" applyFont="1" applyBorder="1" applyAlignment="1" applyProtection="1">
      <alignment horizontal="center" vertical="center"/>
      <protection hidden="1"/>
    </xf>
    <xf numFmtId="0" fontId="18" fillId="0" borderId="15" xfId="0" applyFont="1" applyBorder="1" applyAlignment="1" applyProtection="1">
      <alignment horizontal="center" vertical="center" wrapText="1"/>
      <protection hidden="1"/>
    </xf>
    <xf numFmtId="0" fontId="0" fillId="0" borderId="25" xfId="0" applyBorder="1" applyAlignment="1" applyProtection="1">
      <alignment horizontal="center" vertical="center" wrapText="1"/>
      <protection hidden="1"/>
    </xf>
    <xf numFmtId="0" fontId="18" fillId="0" borderId="0" xfId="0" applyFont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 vertical="center"/>
    </xf>
    <xf numFmtId="0" fontId="18" fillId="0" borderId="0" xfId="0" applyFont="1" applyBorder="1" applyAlignment="1" applyProtection="1">
      <alignment horizontal="center" vertical="center" wrapText="1"/>
      <protection hidden="1"/>
    </xf>
    <xf numFmtId="0" fontId="18" fillId="0" borderId="1" xfId="0" applyFont="1" applyBorder="1" applyAlignment="1" applyProtection="1">
      <alignment horizontal="left"/>
      <protection hidden="1"/>
    </xf>
    <xf numFmtId="0" fontId="18" fillId="0" borderId="12" xfId="0" applyFont="1" applyBorder="1" applyAlignment="1" applyProtection="1">
      <alignment horizontal="left"/>
      <protection hidden="1"/>
    </xf>
    <xf numFmtId="0" fontId="33" fillId="0" borderId="0" xfId="0" applyFont="1" applyBorder="1" applyAlignment="1" applyProtection="1">
      <alignment horizontal="center" vertical="center"/>
      <protection hidden="1"/>
    </xf>
    <xf numFmtId="0" fontId="34" fillId="0" borderId="0" xfId="0" applyFont="1" applyBorder="1" applyAlignment="1" applyProtection="1">
      <alignment horizontal="center" vertical="center"/>
      <protection hidden="1"/>
    </xf>
    <xf numFmtId="0" fontId="18" fillId="0" borderId="1" xfId="0" applyFont="1" applyBorder="1" applyAlignment="1" applyProtection="1">
      <alignment horizontal="left" vertical="center"/>
      <protection hidden="1"/>
    </xf>
    <xf numFmtId="0" fontId="18" fillId="0" borderId="13" xfId="0" applyFont="1" applyBorder="1" applyAlignment="1" applyProtection="1">
      <alignment horizontal="left" vertical="center"/>
      <protection hidden="1"/>
    </xf>
    <xf numFmtId="0" fontId="18" fillId="0" borderId="56" xfId="0" applyFont="1" applyBorder="1" applyAlignment="1" applyProtection="1">
      <alignment horizontal="center" vertical="center"/>
      <protection hidden="1"/>
    </xf>
    <xf numFmtId="0" fontId="0" fillId="0" borderId="15" xfId="0" applyBorder="1" applyAlignment="1" applyProtection="1">
      <alignment horizontal="center" vertical="center"/>
      <protection hidden="1"/>
    </xf>
    <xf numFmtId="0" fontId="0" fillId="0" borderId="57" xfId="0" applyBorder="1" applyAlignment="1" applyProtection="1">
      <alignment horizontal="center" vertical="center"/>
      <protection hidden="1"/>
    </xf>
    <xf numFmtId="0" fontId="0" fillId="0" borderId="25" xfId="0" applyBorder="1" applyAlignment="1" applyProtection="1">
      <alignment horizontal="center" vertical="center"/>
      <protection hidden="1"/>
    </xf>
    <xf numFmtId="4" fontId="36" fillId="0" borderId="0" xfId="0" applyNumberFormat="1" applyFont="1" applyBorder="1" applyAlignment="1" applyProtection="1">
      <alignment horizontal="left" vertical="center" wrapText="1"/>
      <protection hidden="1"/>
    </xf>
    <xf numFmtId="0" fontId="0" fillId="0" borderId="0" xfId="0" applyFont="1" applyAlignment="1" applyProtection="1">
      <alignment horizontal="left" vertical="center" wrapText="1"/>
      <protection hidden="1"/>
    </xf>
    <xf numFmtId="184" fontId="18" fillId="0" borderId="15" xfId="0" applyNumberFormat="1" applyFont="1" applyBorder="1" applyAlignment="1" applyProtection="1">
      <alignment horizontal="right" vertical="center"/>
      <protection hidden="1"/>
    </xf>
    <xf numFmtId="0" fontId="0" fillId="0" borderId="25" xfId="0" applyBorder="1" applyAlignment="1" applyProtection="1">
      <alignment horizontal="right" vertical="center"/>
      <protection hidden="1"/>
    </xf>
    <xf numFmtId="184" fontId="18" fillId="0" borderId="10" xfId="0" applyNumberFormat="1" applyFont="1" applyBorder="1" applyAlignment="1" applyProtection="1">
      <alignment horizontal="right" vertical="center"/>
      <protection hidden="1"/>
    </xf>
    <xf numFmtId="0" fontId="0" fillId="0" borderId="46" xfId="0" applyBorder="1" applyAlignment="1" applyProtection="1">
      <alignment horizontal="right" vertical="center"/>
      <protection hidden="1"/>
    </xf>
    <xf numFmtId="0" fontId="18" fillId="0" borderId="56" xfId="0" applyFont="1" applyBorder="1" applyAlignment="1" applyProtection="1">
      <alignment horizontal="left" vertical="center" wrapText="1"/>
      <protection hidden="1"/>
    </xf>
    <xf numFmtId="0" fontId="0" fillId="0" borderId="15" xfId="0" applyBorder="1" applyAlignment="1" applyProtection="1">
      <alignment horizontal="left" vertical="center" wrapText="1"/>
      <protection hidden="1"/>
    </xf>
    <xf numFmtId="0" fontId="0" fillId="0" borderId="57" xfId="0" applyBorder="1" applyAlignment="1" applyProtection="1">
      <alignment horizontal="left" vertical="center" wrapText="1"/>
      <protection hidden="1"/>
    </xf>
    <xf numFmtId="0" fontId="0" fillId="0" borderId="25" xfId="0" applyBorder="1" applyAlignment="1" applyProtection="1">
      <alignment horizontal="left" vertical="center" wrapText="1"/>
      <protection hidden="1"/>
    </xf>
    <xf numFmtId="0" fontId="14" fillId="0" borderId="0" xfId="0" applyFont="1" applyBorder="1" applyAlignment="1" applyProtection="1">
      <alignment horizontal="center" vertical="center" wrapText="1"/>
      <protection hidden="1"/>
    </xf>
    <xf numFmtId="0" fontId="0" fillId="0" borderId="21" xfId="0" applyBorder="1" applyAlignment="1" applyProtection="1">
      <alignment horizontal="center" vertical="center" wrapText="1"/>
      <protection hidden="1"/>
    </xf>
    <xf numFmtId="0" fontId="14" fillId="0" borderId="0" xfId="0" applyFont="1" applyBorder="1" applyAlignment="1" applyProtection="1">
      <alignment horizontal="center" vertical="center"/>
      <protection hidden="1"/>
    </xf>
    <xf numFmtId="0" fontId="0" fillId="0" borderId="8" xfId="0" applyBorder="1" applyAlignment="1" applyProtection="1">
      <alignment horizontal="center" vertical="center" wrapText="1"/>
      <protection hidden="1"/>
    </xf>
    <xf numFmtId="0" fontId="0" fillId="0" borderId="29" xfId="0" applyBorder="1" applyAlignment="1" applyProtection="1">
      <alignment horizontal="center" vertical="center"/>
      <protection hidden="1"/>
    </xf>
    <xf numFmtId="0" fontId="0" fillId="0" borderId="21" xfId="0" applyBorder="1" applyAlignment="1" applyProtection="1">
      <alignment horizontal="center" vertical="center"/>
      <protection hidden="1"/>
    </xf>
    <xf numFmtId="0" fontId="18" fillId="0" borderId="14" xfId="0" applyFont="1" applyBorder="1" applyAlignment="1" applyProtection="1">
      <alignment horizontal="center" vertical="center"/>
      <protection hidden="1"/>
    </xf>
    <xf numFmtId="0" fontId="18" fillId="0" borderId="58" xfId="0" applyFont="1" applyBorder="1" applyAlignment="1" applyProtection="1">
      <alignment horizontal="center" vertical="center"/>
      <protection hidden="1"/>
    </xf>
    <xf numFmtId="0" fontId="18" fillId="0" borderId="16" xfId="0" applyFont="1" applyBorder="1" applyAlignment="1" applyProtection="1">
      <alignment horizontal="center" vertical="center"/>
      <protection hidden="1"/>
    </xf>
    <xf numFmtId="0" fontId="18" fillId="0" borderId="37" xfId="0" applyFont="1" applyBorder="1" applyAlignment="1" applyProtection="1">
      <alignment horizontal="center" vertical="center"/>
      <protection hidden="1"/>
    </xf>
    <xf numFmtId="0" fontId="18" fillId="0" borderId="26" xfId="0" applyFont="1" applyBorder="1" applyAlignment="1" applyProtection="1">
      <alignment horizontal="center" vertical="center" wrapText="1"/>
      <protection hidden="1"/>
    </xf>
    <xf numFmtId="0" fontId="18" fillId="0" borderId="31" xfId="0" applyFont="1" applyBorder="1" applyAlignment="1" applyProtection="1">
      <alignment horizontal="center" vertical="center" wrapText="1"/>
      <protection hidden="1"/>
    </xf>
    <xf numFmtId="0" fontId="33" fillId="0" borderId="24" xfId="0" applyFont="1" applyBorder="1" applyAlignment="1" applyProtection="1">
      <alignment horizontal="center" vertical="center"/>
      <protection hidden="1"/>
    </xf>
    <xf numFmtId="0" fontId="18" fillId="0" borderId="19" xfId="0" applyFont="1" applyBorder="1" applyAlignment="1" applyProtection="1">
      <alignment horizontal="center" vertical="center" wrapText="1"/>
      <protection hidden="1"/>
    </xf>
    <xf numFmtId="0" fontId="18" fillId="0" borderId="59" xfId="0" applyFont="1" applyBorder="1" applyAlignment="1" applyProtection="1">
      <alignment horizontal="center" vertical="center" wrapText="1"/>
      <protection hidden="1"/>
    </xf>
    <xf numFmtId="0" fontId="35" fillId="0" borderId="0" xfId="0" applyFont="1" applyBorder="1" applyAlignment="1" applyProtection="1">
      <alignment horizontal="center" vertical="center"/>
      <protection hidden="1"/>
    </xf>
    <xf numFmtId="0" fontId="18" fillId="0" borderId="26" xfId="0" applyFont="1" applyBorder="1" applyAlignment="1" applyProtection="1">
      <alignment horizontal="center" wrapText="1"/>
      <protection hidden="1"/>
    </xf>
    <xf numFmtId="0" fontId="0" fillId="0" borderId="49" xfId="0" applyBorder="1" applyAlignment="1" applyProtection="1">
      <alignment horizontal="center" wrapText="1"/>
      <protection hidden="1"/>
    </xf>
    <xf numFmtId="0" fontId="0" fillId="0" borderId="23" xfId="0" applyBorder="1" applyAlignment="1" applyProtection="1">
      <alignment horizontal="center" vertical="center"/>
      <protection hidden="1"/>
    </xf>
    <xf numFmtId="0" fontId="0" fillId="0" borderId="22" xfId="0" applyBorder="1" applyAlignment="1" applyProtection="1">
      <alignment horizontal="center" vertical="center"/>
      <protection hidden="1"/>
    </xf>
    <xf numFmtId="0" fontId="0" fillId="0" borderId="24" xfId="0" applyBorder="1" applyAlignment="1" applyProtection="1">
      <alignment horizontal="center" vertical="center"/>
      <protection hidden="1"/>
    </xf>
    <xf numFmtId="0" fontId="0" fillId="0" borderId="0" xfId="0" applyAlignment="1">
      <alignment horizontal="center"/>
    </xf>
    <xf numFmtId="0" fontId="18" fillId="0" borderId="9" xfId="0" applyFont="1" applyBorder="1" applyAlignment="1" applyProtection="1">
      <alignment horizontal="left"/>
      <protection hidden="1"/>
    </xf>
    <xf numFmtId="0" fontId="18" fillId="0" borderId="3" xfId="0" applyFont="1" applyBorder="1" applyAlignment="1" applyProtection="1">
      <alignment horizontal="left"/>
      <protection hidden="1"/>
    </xf>
    <xf numFmtId="0" fontId="0" fillId="0" borderId="50" xfId="0" applyBorder="1" applyAlignment="1" applyProtection="1">
      <alignment horizontal="center" vertical="center" wrapText="1"/>
      <protection hidden="1"/>
    </xf>
    <xf numFmtId="0" fontId="18" fillId="0" borderId="60" xfId="0" applyFont="1" applyBorder="1" applyAlignment="1" applyProtection="1">
      <alignment horizontal="left" vertical="center" wrapText="1"/>
      <protection hidden="1"/>
    </xf>
    <xf numFmtId="0" fontId="0" fillId="0" borderId="20" xfId="0" applyBorder="1" applyAlignment="1" applyProtection="1">
      <alignment/>
      <protection hidden="1"/>
    </xf>
    <xf numFmtId="0" fontId="0" fillId="0" borderId="61" xfId="0" applyBorder="1" applyAlignment="1" applyProtection="1">
      <alignment/>
      <protection hidden="1"/>
    </xf>
    <xf numFmtId="0" fontId="18" fillId="0" borderId="34" xfId="0" applyFont="1" applyBorder="1" applyAlignment="1" applyProtection="1">
      <alignment horizontal="center" vertical="center" wrapText="1"/>
      <protection hidden="1"/>
    </xf>
    <xf numFmtId="0" fontId="0" fillId="0" borderId="62" xfId="0" applyBorder="1" applyAlignment="1" applyProtection="1">
      <alignment/>
      <protection hidden="1"/>
    </xf>
    <xf numFmtId="0" fontId="0" fillId="0" borderId="48" xfId="0" applyBorder="1" applyAlignment="1" applyProtection="1">
      <alignment/>
      <protection hidden="1"/>
    </xf>
    <xf numFmtId="0" fontId="0" fillId="0" borderId="31" xfId="0" applyBorder="1" applyAlignment="1" applyProtection="1">
      <alignment/>
      <protection hidden="1"/>
    </xf>
    <xf numFmtId="0" fontId="0" fillId="0" borderId="49" xfId="0" applyBorder="1" applyAlignment="1" applyProtection="1">
      <alignment/>
      <protection hidden="1"/>
    </xf>
    <xf numFmtId="0" fontId="32" fillId="0" borderId="0" xfId="0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18" fillId="0" borderId="19" xfId="0" applyFont="1" applyBorder="1" applyAlignment="1" applyProtection="1">
      <alignment horizontal="center" vertical="center"/>
      <protection hidden="1"/>
    </xf>
    <xf numFmtId="0" fontId="0" fillId="0" borderId="59" xfId="0" applyBorder="1" applyAlignment="1" applyProtection="1">
      <alignment/>
      <protection hidden="1"/>
    </xf>
    <xf numFmtId="0" fontId="0" fillId="0" borderId="50" xfId="0" applyBorder="1" applyAlignment="1" applyProtection="1">
      <alignment/>
      <protection hidden="1"/>
    </xf>
    <xf numFmtId="184" fontId="17" fillId="0" borderId="8" xfId="0" applyNumberFormat="1" applyFont="1" applyBorder="1" applyAlignment="1" applyProtection="1">
      <alignment horizontal="right" vertical="center"/>
      <protection hidden="1"/>
    </xf>
    <xf numFmtId="0" fontId="0" fillId="0" borderId="6" xfId="0" applyBorder="1" applyAlignment="1" applyProtection="1">
      <alignment/>
      <protection hidden="1"/>
    </xf>
    <xf numFmtId="0" fontId="17" fillId="0" borderId="63" xfId="0" applyFont="1" applyBorder="1" applyAlignment="1" applyProtection="1">
      <alignment horizontal="left" vertical="center" wrapText="1"/>
      <protection hidden="1"/>
    </xf>
    <xf numFmtId="0" fontId="0" fillId="0" borderId="20" xfId="0" applyFont="1" applyBorder="1" applyAlignment="1" applyProtection="1">
      <alignment/>
      <protection hidden="1"/>
    </xf>
    <xf numFmtId="0" fontId="0" fillId="0" borderId="64" xfId="0" applyFont="1" applyBorder="1" applyAlignment="1" applyProtection="1">
      <alignment/>
      <protection hidden="1"/>
    </xf>
    <xf numFmtId="184" fontId="17" fillId="0" borderId="29" xfId="0" applyNumberFormat="1" applyFont="1" applyBorder="1" applyAlignment="1" applyProtection="1">
      <alignment horizontal="right" vertical="center"/>
      <protection locked="0"/>
    </xf>
    <xf numFmtId="0" fontId="0" fillId="0" borderId="62" xfId="0" applyBorder="1" applyAlignment="1" applyProtection="1">
      <alignment/>
      <protection locked="0"/>
    </xf>
    <xf numFmtId="0" fontId="0" fillId="0" borderId="27" xfId="0" applyBorder="1" applyAlignment="1" applyProtection="1">
      <alignment/>
      <protection locked="0"/>
    </xf>
    <xf numFmtId="184" fontId="17" fillId="0" borderId="21" xfId="0" applyNumberFormat="1" applyFont="1" applyBorder="1" applyAlignment="1" applyProtection="1">
      <alignment horizontal="right" vertical="center"/>
      <protection locked="0"/>
    </xf>
    <xf numFmtId="0" fontId="0" fillId="0" borderId="31" xfId="0" applyBorder="1" applyAlignment="1" applyProtection="1">
      <alignment/>
      <protection locked="0"/>
    </xf>
    <xf numFmtId="0" fontId="0" fillId="0" borderId="5" xfId="0" applyBorder="1" applyAlignment="1" applyProtection="1">
      <alignment/>
      <protection locked="0"/>
    </xf>
    <xf numFmtId="0" fontId="18" fillId="0" borderId="18" xfId="0" applyFont="1" applyBorder="1" applyAlignment="1" applyProtection="1">
      <alignment horizontal="left"/>
      <protection hidden="1"/>
    </xf>
    <xf numFmtId="0" fontId="0" fillId="0" borderId="18" xfId="0" applyBorder="1" applyAlignment="1" applyProtection="1">
      <alignment horizontal="left"/>
      <protection hidden="1"/>
    </xf>
    <xf numFmtId="0" fontId="14" fillId="0" borderId="0" xfId="0" applyFont="1" applyAlignment="1" applyProtection="1">
      <alignment horizontal="center"/>
      <protection hidden="1"/>
    </xf>
    <xf numFmtId="0" fontId="17" fillId="0" borderId="23" xfId="0" applyFont="1" applyBorder="1" applyAlignment="1" applyProtection="1">
      <alignment/>
      <protection hidden="1"/>
    </xf>
    <xf numFmtId="0" fontId="0" fillId="0" borderId="23" xfId="0" applyBorder="1" applyAlignment="1" applyProtection="1">
      <alignment/>
      <protection hidden="1"/>
    </xf>
    <xf numFmtId="0" fontId="0" fillId="0" borderId="58" xfId="0" applyBorder="1" applyAlignment="1" applyProtection="1">
      <alignment/>
      <protection hidden="1"/>
    </xf>
    <xf numFmtId="0" fontId="0" fillId="0" borderId="37" xfId="0" applyBorder="1" applyAlignment="1" applyProtection="1">
      <alignment/>
      <protection hidden="1"/>
    </xf>
    <xf numFmtId="0" fontId="18" fillId="0" borderId="0" xfId="0" applyFont="1" applyBorder="1" applyAlignment="1" applyProtection="1">
      <alignment/>
      <protection hidden="1"/>
    </xf>
    <xf numFmtId="0" fontId="17" fillId="0" borderId="0" xfId="0" applyFont="1" applyBorder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0" fillId="0" borderId="37" xfId="0" applyBorder="1" applyAlignment="1" applyProtection="1">
      <alignment/>
      <protection locked="0"/>
    </xf>
    <xf numFmtId="0" fontId="17" fillId="0" borderId="24" xfId="0" applyFont="1" applyBorder="1" applyAlignment="1" applyProtection="1">
      <alignment horizontal="left"/>
      <protection locked="0"/>
    </xf>
    <xf numFmtId="0" fontId="0" fillId="0" borderId="24" xfId="0" applyBorder="1" applyAlignment="1" applyProtection="1">
      <alignment/>
      <protection locked="0"/>
    </xf>
    <xf numFmtId="0" fontId="0" fillId="0" borderId="52" xfId="0" applyBorder="1" applyAlignment="1" applyProtection="1">
      <alignment/>
      <protection locked="0"/>
    </xf>
    <xf numFmtId="0" fontId="17" fillId="0" borderId="23" xfId="0" applyFont="1" applyBorder="1" applyAlignment="1" applyProtection="1">
      <alignment horizontal="left"/>
      <protection hidden="1"/>
    </xf>
    <xf numFmtId="0" fontId="17" fillId="0" borderId="24" xfId="0" applyFont="1" applyBorder="1" applyAlignment="1" applyProtection="1">
      <alignment horizontal="left"/>
      <protection hidden="1"/>
    </xf>
    <xf numFmtId="0" fontId="0" fillId="0" borderId="24" xfId="0" applyBorder="1" applyAlignment="1" applyProtection="1">
      <alignment/>
      <protection hidden="1"/>
    </xf>
    <xf numFmtId="0" fontId="0" fillId="0" borderId="52" xfId="0" applyBorder="1" applyAlignment="1" applyProtection="1">
      <alignment/>
      <protection hidden="1"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0" fontId="2" fillId="0" borderId="14" xfId="0" applyFont="1" applyBorder="1" applyAlignment="1" applyProtection="1">
      <alignment horizontal="center" vertical="center"/>
      <protection hidden="1"/>
    </xf>
    <xf numFmtId="0" fontId="2" fillId="0" borderId="23" xfId="0" applyFont="1" applyBorder="1" applyAlignment="1" applyProtection="1">
      <alignment horizontal="center" vertical="center"/>
      <protection hidden="1"/>
    </xf>
    <xf numFmtId="0" fontId="16" fillId="0" borderId="23" xfId="0" applyFont="1" applyBorder="1" applyAlignment="1" applyProtection="1">
      <alignment horizontal="center" vertical="center"/>
      <protection hidden="1"/>
    </xf>
    <xf numFmtId="0" fontId="16" fillId="0" borderId="35" xfId="0" applyFont="1" applyBorder="1" applyAlignment="1" applyProtection="1">
      <alignment horizontal="center" vertical="center"/>
      <protection hidden="1"/>
    </xf>
    <xf numFmtId="0" fontId="18" fillId="0" borderId="18" xfId="0" applyFont="1" applyBorder="1" applyAlignment="1" applyProtection="1">
      <alignment/>
      <protection hidden="1"/>
    </xf>
    <xf numFmtId="0" fontId="0" fillId="0" borderId="18" xfId="0" applyBorder="1" applyAlignment="1" applyProtection="1">
      <alignment/>
      <protection hidden="1"/>
    </xf>
    <xf numFmtId="0" fontId="0" fillId="0" borderId="12" xfId="0" applyBorder="1" applyAlignment="1" applyProtection="1">
      <alignment/>
      <protection hidden="1"/>
    </xf>
    <xf numFmtId="0" fontId="17" fillId="0" borderId="0" xfId="0" applyFont="1" applyBorder="1" applyAlignment="1" applyProtection="1">
      <alignment horizontal="left"/>
      <protection hidden="1"/>
    </xf>
    <xf numFmtId="0" fontId="0" fillId="0" borderId="0" xfId="0" applyBorder="1" applyAlignment="1" applyProtection="1">
      <alignment/>
      <protection hidden="1"/>
    </xf>
    <xf numFmtId="0" fontId="2" fillId="0" borderId="1" xfId="0" applyFont="1" applyBorder="1" applyAlignment="1" applyProtection="1">
      <alignment horizontal="center" vertical="center"/>
      <protection hidden="1"/>
    </xf>
    <xf numFmtId="0" fontId="2" fillId="0" borderId="18" xfId="0" applyFont="1" applyBorder="1" applyAlignment="1" applyProtection="1">
      <alignment horizontal="center" vertical="center"/>
      <protection hidden="1"/>
    </xf>
    <xf numFmtId="0" fontId="16" fillId="0" borderId="18" xfId="0" applyFont="1" applyBorder="1" applyAlignment="1" applyProtection="1">
      <alignment horizontal="center" vertical="center"/>
      <protection hidden="1"/>
    </xf>
    <xf numFmtId="0" fontId="16" fillId="0" borderId="13" xfId="0" applyFont="1" applyBorder="1" applyAlignment="1" applyProtection="1">
      <alignment horizontal="center" vertical="center"/>
      <protection hidden="1"/>
    </xf>
    <xf numFmtId="0" fontId="17" fillId="0" borderId="24" xfId="0" applyFont="1" applyBorder="1" applyAlignment="1" applyProtection="1">
      <alignment/>
      <protection hidden="1"/>
    </xf>
    <xf numFmtId="0" fontId="16" fillId="0" borderId="0" xfId="0" applyFont="1" applyBorder="1" applyAlignment="1" applyProtection="1">
      <alignment horizontal="center" vertical="center"/>
      <protection hidden="1"/>
    </xf>
    <xf numFmtId="0" fontId="18" fillId="0" borderId="18" xfId="0" applyFont="1" applyBorder="1" applyAlignment="1" applyProtection="1">
      <alignment horizontal="left" vertical="center"/>
      <protection hidden="1"/>
    </xf>
    <xf numFmtId="0" fontId="18" fillId="0" borderId="12" xfId="0" applyFont="1" applyBorder="1" applyAlignment="1" applyProtection="1">
      <alignment horizontal="left" vertical="center"/>
      <protection hidden="1"/>
    </xf>
    <xf numFmtId="184" fontId="18" fillId="0" borderId="6" xfId="0" applyNumberFormat="1" applyFont="1" applyBorder="1" applyAlignment="1" applyProtection="1">
      <alignment horizontal="right" vertical="center"/>
      <protection hidden="1"/>
    </xf>
    <xf numFmtId="184" fontId="18" fillId="0" borderId="5" xfId="0" applyNumberFormat="1" applyFont="1" applyBorder="1" applyAlignment="1" applyProtection="1">
      <alignment horizontal="right" vertical="center"/>
      <protection hidden="1"/>
    </xf>
    <xf numFmtId="0" fontId="18" fillId="0" borderId="16" xfId="0" applyFont="1" applyBorder="1" applyAlignment="1" applyProtection="1">
      <alignment horizontal="left" vertical="center" wrapText="1"/>
      <protection hidden="1"/>
    </xf>
    <xf numFmtId="0" fontId="18" fillId="0" borderId="0" xfId="0" applyFont="1" applyBorder="1" applyAlignment="1" applyProtection="1">
      <alignment horizontal="left" vertical="center" wrapText="1"/>
      <protection hidden="1"/>
    </xf>
    <xf numFmtId="0" fontId="0" fillId="0" borderId="0" xfId="0" applyBorder="1" applyAlignment="1" applyProtection="1">
      <alignment horizontal="left" vertical="center" wrapText="1"/>
      <protection hidden="1"/>
    </xf>
    <xf numFmtId="0" fontId="0" fillId="0" borderId="37" xfId="0" applyBorder="1" applyAlignment="1" applyProtection="1">
      <alignment horizontal="left" vertical="center" wrapText="1"/>
      <protection hidden="1"/>
    </xf>
    <xf numFmtId="0" fontId="0" fillId="0" borderId="22" xfId="0" applyBorder="1" applyAlignment="1" applyProtection="1">
      <alignment horizontal="left" vertical="center" wrapText="1"/>
      <protection hidden="1"/>
    </xf>
    <xf numFmtId="0" fontId="0" fillId="0" borderId="24" xfId="0" applyBorder="1" applyAlignment="1" applyProtection="1">
      <alignment horizontal="left" vertical="center" wrapText="1"/>
      <protection hidden="1"/>
    </xf>
    <xf numFmtId="0" fontId="0" fillId="0" borderId="52" xfId="0" applyBorder="1" applyAlignment="1" applyProtection="1">
      <alignment horizontal="left" vertical="center" wrapText="1"/>
      <protection hidden="1"/>
    </xf>
    <xf numFmtId="0" fontId="18" fillId="0" borderId="18" xfId="0" applyFont="1" applyBorder="1" applyAlignment="1" applyProtection="1">
      <alignment horizontal="left" vertical="center" wrapText="1"/>
      <protection hidden="1"/>
    </xf>
    <xf numFmtId="0" fontId="17" fillId="0" borderId="18" xfId="0" applyFont="1" applyBorder="1" applyAlignment="1" applyProtection="1">
      <alignment horizontal="left" vertical="center" wrapText="1"/>
      <protection hidden="1"/>
    </xf>
    <xf numFmtId="4" fontId="18" fillId="0" borderId="30" xfId="0" applyNumberFormat="1" applyFont="1" applyBorder="1" applyAlignment="1" applyProtection="1">
      <alignment horizontal="right"/>
      <protection hidden="1"/>
    </xf>
    <xf numFmtId="4" fontId="18" fillId="0" borderId="12" xfId="0" applyNumberFormat="1" applyFont="1" applyBorder="1" applyAlignment="1" applyProtection="1">
      <alignment horizontal="right"/>
      <protection hidden="1"/>
    </xf>
    <xf numFmtId="4" fontId="18" fillId="0" borderId="13" xfId="0" applyNumberFormat="1" applyFont="1" applyBorder="1" applyAlignment="1" applyProtection="1">
      <alignment horizontal="right"/>
      <protection hidden="1"/>
    </xf>
    <xf numFmtId="0" fontId="3" fillId="0" borderId="0" xfId="0" applyFont="1" applyAlignment="1">
      <alignment/>
    </xf>
    <xf numFmtId="39" fontId="18" fillId="0" borderId="18" xfId="0" applyNumberFormat="1" applyFont="1" applyBorder="1" applyAlignment="1" applyProtection="1">
      <alignment horizontal="center"/>
      <protection hidden="1"/>
    </xf>
    <xf numFmtId="39" fontId="18" fillId="0" borderId="3" xfId="0" applyNumberFormat="1" applyFont="1" applyBorder="1" applyAlignment="1" applyProtection="1">
      <alignment horizontal="center"/>
      <protection hidden="1"/>
    </xf>
    <xf numFmtId="0" fontId="17" fillId="0" borderId="4" xfId="0" applyFont="1" applyBorder="1" applyAlignment="1" applyProtection="1">
      <alignment horizontal="center"/>
      <protection hidden="1"/>
    </xf>
    <xf numFmtId="0" fontId="21" fillId="0" borderId="0" xfId="0" applyFont="1" applyAlignment="1" applyProtection="1">
      <alignment horizontal="center"/>
      <protection hidden="1"/>
    </xf>
    <xf numFmtId="39" fontId="17" fillId="0" borderId="53" xfId="0" applyNumberFormat="1" applyFont="1" applyBorder="1" applyAlignment="1" applyProtection="1">
      <alignment horizontal="right"/>
      <protection hidden="1"/>
    </xf>
    <xf numFmtId="0" fontId="17" fillId="0" borderId="17" xfId="0" applyFont="1" applyBorder="1" applyAlignment="1" applyProtection="1">
      <alignment horizontal="right"/>
      <protection hidden="1"/>
    </xf>
    <xf numFmtId="39" fontId="17" fillId="0" borderId="41" xfId="0" applyNumberFormat="1" applyFont="1" applyBorder="1" applyAlignment="1" applyProtection="1">
      <alignment horizontal="right"/>
      <protection hidden="1"/>
    </xf>
    <xf numFmtId="0" fontId="17" fillId="0" borderId="21" xfId="0" applyFont="1" applyBorder="1" applyAlignment="1" applyProtection="1">
      <alignment horizontal="right"/>
      <protection hidden="1"/>
    </xf>
    <xf numFmtId="39" fontId="17" fillId="0" borderId="5" xfId="0" applyNumberFormat="1" applyFont="1" applyBorder="1" applyAlignment="1" applyProtection="1">
      <alignment horizontal="right"/>
      <protection hidden="1"/>
    </xf>
    <xf numFmtId="0" fontId="17" fillId="0" borderId="6" xfId="0" applyFont="1" applyBorder="1" applyAlignment="1" applyProtection="1">
      <alignment horizontal="right"/>
      <protection hidden="1"/>
    </xf>
    <xf numFmtId="39" fontId="17" fillId="0" borderId="17" xfId="0" applyNumberFormat="1" applyFont="1" applyBorder="1" applyAlignment="1" applyProtection="1">
      <alignment horizontal="right"/>
      <protection hidden="1"/>
    </xf>
    <xf numFmtId="0" fontId="17" fillId="0" borderId="7" xfId="0" applyFont="1" applyBorder="1" applyAlignment="1" applyProtection="1">
      <alignment horizontal="right"/>
      <protection hidden="1"/>
    </xf>
    <xf numFmtId="39" fontId="17" fillId="0" borderId="21" xfId="0" applyNumberFormat="1" applyFont="1" applyBorder="1" applyAlignment="1" applyProtection="1">
      <alignment horizontal="right"/>
      <protection hidden="1"/>
    </xf>
    <xf numFmtId="0" fontId="17" fillId="0" borderId="8" xfId="0" applyFont="1" applyBorder="1" applyAlignment="1" applyProtection="1">
      <alignment horizontal="right"/>
      <protection hidden="1"/>
    </xf>
    <xf numFmtId="0" fontId="17" fillId="0" borderId="5" xfId="0" applyFont="1" applyBorder="1" applyAlignment="1" applyProtection="1">
      <alignment horizontal="right"/>
      <protection hidden="1"/>
    </xf>
    <xf numFmtId="39" fontId="17" fillId="0" borderId="7" xfId="0" applyNumberFormat="1" applyFont="1" applyBorder="1" applyAlignment="1" applyProtection="1">
      <alignment horizontal="right"/>
      <protection hidden="1"/>
    </xf>
    <xf numFmtId="39" fontId="18" fillId="0" borderId="17" xfId="0" applyNumberFormat="1" applyFont="1" applyBorder="1" applyAlignment="1" applyProtection="1">
      <alignment horizontal="right"/>
      <protection hidden="1"/>
    </xf>
    <xf numFmtId="39" fontId="18" fillId="0" borderId="7" xfId="0" applyNumberFormat="1" applyFont="1" applyBorder="1" applyAlignment="1" applyProtection="1">
      <alignment horizontal="right"/>
      <protection hidden="1"/>
    </xf>
    <xf numFmtId="0" fontId="14" fillId="0" borderId="0" xfId="0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39" fontId="17" fillId="0" borderId="44" xfId="0" applyNumberFormat="1" applyFont="1" applyBorder="1" applyAlignment="1" applyProtection="1">
      <alignment horizontal="right"/>
      <protection hidden="1"/>
    </xf>
    <xf numFmtId="0" fontId="17" fillId="0" borderId="0" xfId="0" applyFont="1" applyBorder="1" applyAlignment="1" applyProtection="1">
      <alignment horizontal="center"/>
      <protection hidden="1"/>
    </xf>
    <xf numFmtId="0" fontId="17" fillId="0" borderId="3" xfId="0" applyFont="1" applyBorder="1" applyAlignment="1" applyProtection="1">
      <alignment/>
      <protection hidden="1"/>
    </xf>
    <xf numFmtId="4" fontId="17" fillId="0" borderId="5" xfId="0" applyNumberFormat="1" applyFont="1" applyBorder="1" applyAlignment="1" applyProtection="1">
      <alignment horizontal="right"/>
      <protection hidden="1"/>
    </xf>
    <xf numFmtId="4" fontId="18" fillId="0" borderId="3" xfId="0" applyNumberFormat="1" applyFont="1" applyBorder="1" applyAlignment="1" applyProtection="1">
      <alignment horizontal="right"/>
      <protection hidden="1"/>
    </xf>
    <xf numFmtId="0" fontId="32" fillId="0" borderId="0" xfId="0" applyFont="1" applyAlignment="1" applyProtection="1">
      <alignment horizontal="center"/>
      <protection hidden="1"/>
    </xf>
    <xf numFmtId="0" fontId="17" fillId="0" borderId="4" xfId="0" applyFont="1" applyBorder="1" applyAlignment="1" applyProtection="1">
      <alignment/>
      <protection hidden="1"/>
    </xf>
    <xf numFmtId="39" fontId="18" fillId="0" borderId="3" xfId="0" applyNumberFormat="1" applyFont="1" applyBorder="1" applyAlignment="1" applyProtection="1">
      <alignment horizontal="right"/>
      <protection hidden="1"/>
    </xf>
    <xf numFmtId="0" fontId="18" fillId="0" borderId="4" xfId="0" applyFont="1" applyBorder="1" applyAlignment="1" applyProtection="1">
      <alignment horizontal="right"/>
      <protection hidden="1"/>
    </xf>
    <xf numFmtId="0" fontId="17" fillId="0" borderId="3" xfId="0" applyFont="1" applyBorder="1" applyAlignment="1" applyProtection="1">
      <alignment/>
      <protection hidden="1"/>
    </xf>
    <xf numFmtId="0" fontId="18" fillId="0" borderId="3" xfId="0" applyFont="1" applyBorder="1" applyAlignment="1" applyProtection="1">
      <alignment horizontal="right"/>
      <protection hidden="1"/>
    </xf>
    <xf numFmtId="39" fontId="17" fillId="0" borderId="25" xfId="0" applyNumberFormat="1" applyFont="1" applyBorder="1" applyAlignment="1" applyProtection="1">
      <alignment horizontal="right"/>
      <protection hidden="1"/>
    </xf>
    <xf numFmtId="0" fontId="17" fillId="0" borderId="46" xfId="0" applyFont="1" applyBorder="1" applyAlignment="1" applyProtection="1">
      <alignment horizontal="right"/>
      <protection hidden="1"/>
    </xf>
    <xf numFmtId="39" fontId="17" fillId="0" borderId="15" xfId="0" applyNumberFormat="1" applyFont="1" applyBorder="1" applyAlignment="1" applyProtection="1">
      <alignment horizontal="right"/>
      <protection hidden="1"/>
    </xf>
    <xf numFmtId="0" fontId="17" fillId="0" borderId="10" xfId="0" applyFont="1" applyBorder="1" applyAlignment="1" applyProtection="1">
      <alignment horizontal="right"/>
      <protection hidden="1"/>
    </xf>
    <xf numFmtId="0" fontId="17" fillId="0" borderId="0" xfId="0" applyFont="1" applyBorder="1" applyAlignment="1" applyProtection="1">
      <alignment horizontal="left" vertical="center" wrapText="1"/>
      <protection hidden="1"/>
    </xf>
    <xf numFmtId="0" fontId="17" fillId="0" borderId="18" xfId="0" applyFont="1" applyBorder="1" applyAlignment="1" applyProtection="1">
      <alignment/>
      <protection hidden="1"/>
    </xf>
    <xf numFmtId="4" fontId="18" fillId="0" borderId="3" xfId="0" applyNumberFormat="1" applyFont="1" applyBorder="1" applyAlignment="1" applyProtection="1">
      <alignment/>
      <protection hidden="1"/>
    </xf>
    <xf numFmtId="0" fontId="17" fillId="0" borderId="3" xfId="0" applyFont="1" applyBorder="1" applyAlignment="1" applyProtection="1">
      <alignment horizontal="center"/>
      <protection hidden="1"/>
    </xf>
    <xf numFmtId="39" fontId="18" fillId="0" borderId="0" xfId="0" applyNumberFormat="1" applyFont="1" applyBorder="1" applyAlignment="1" applyProtection="1">
      <alignment/>
      <protection hidden="1"/>
    </xf>
    <xf numFmtId="39" fontId="18" fillId="0" borderId="0" xfId="0" applyNumberFormat="1" applyFont="1" applyBorder="1" applyAlignment="1" applyProtection="1">
      <alignment horizontal="center"/>
      <protection hidden="1"/>
    </xf>
    <xf numFmtId="0" fontId="17" fillId="0" borderId="36" xfId="0" applyFont="1" applyBorder="1" applyAlignment="1" applyProtection="1">
      <alignment horizontal="center"/>
      <protection hidden="1"/>
    </xf>
    <xf numFmtId="39" fontId="18" fillId="0" borderId="43" xfId="0" applyNumberFormat="1" applyFont="1" applyBorder="1" applyAlignment="1" applyProtection="1">
      <alignment horizontal="center"/>
      <protection hidden="1"/>
    </xf>
    <xf numFmtId="4" fontId="17" fillId="0" borderId="17" xfId="0" applyNumberFormat="1" applyFont="1" applyBorder="1" applyAlignment="1" applyProtection="1">
      <alignment horizontal="right"/>
      <protection hidden="1"/>
    </xf>
    <xf numFmtId="4" fontId="17" fillId="0" borderId="21" xfId="0" applyNumberFormat="1" applyFont="1" applyBorder="1" applyAlignment="1" applyProtection="1">
      <alignment horizontal="right"/>
      <protection hidden="1"/>
    </xf>
    <xf numFmtId="0" fontId="18" fillId="0" borderId="56" xfId="0" applyFont="1" applyBorder="1" applyAlignment="1" applyProtection="1">
      <alignment/>
      <protection hidden="1"/>
    </xf>
    <xf numFmtId="0" fontId="18" fillId="0" borderId="15" xfId="0" applyFont="1" applyBorder="1" applyAlignment="1" applyProtection="1">
      <alignment/>
      <protection hidden="1"/>
    </xf>
    <xf numFmtId="0" fontId="3" fillId="0" borderId="16" xfId="0" applyFont="1" applyBorder="1" applyAlignment="1" applyProtection="1">
      <alignment/>
      <protection hidden="1"/>
    </xf>
    <xf numFmtId="0" fontId="17" fillId="0" borderId="15" xfId="0" applyFont="1" applyBorder="1" applyAlignment="1" applyProtection="1">
      <alignment/>
      <protection hidden="1"/>
    </xf>
    <xf numFmtId="4" fontId="14" fillId="0" borderId="17" xfId="0" applyNumberFormat="1" applyFont="1" applyBorder="1" applyAlignment="1" applyProtection="1">
      <alignment/>
      <protection hidden="1"/>
    </xf>
    <xf numFmtId="4" fontId="14" fillId="0" borderId="7" xfId="0" applyNumberFormat="1" applyFont="1" applyBorder="1" applyAlignment="1" applyProtection="1">
      <alignment/>
      <protection hidden="1"/>
    </xf>
    <xf numFmtId="0" fontId="14" fillId="0" borderId="16" xfId="0" applyFont="1" applyBorder="1" applyAlignment="1" applyProtection="1">
      <alignment/>
      <protection hidden="1"/>
    </xf>
    <xf numFmtId="0" fontId="3" fillId="0" borderId="16" xfId="0" applyFont="1" applyBorder="1" applyAlignment="1" applyProtection="1">
      <alignment horizontal="left"/>
      <protection hidden="1"/>
    </xf>
    <xf numFmtId="0" fontId="3" fillId="0" borderId="0" xfId="0" applyFont="1" applyAlignment="1" applyProtection="1">
      <alignment/>
      <protection hidden="1"/>
    </xf>
    <xf numFmtId="0" fontId="17" fillId="0" borderId="0" xfId="0" applyFont="1" applyBorder="1" applyAlignment="1">
      <alignment/>
    </xf>
    <xf numFmtId="0" fontId="14" fillId="0" borderId="16" xfId="0" applyFont="1" applyBorder="1" applyAlignment="1" applyProtection="1">
      <alignment wrapText="1"/>
      <protection hidden="1"/>
    </xf>
    <xf numFmtId="0" fontId="3" fillId="0" borderId="0" xfId="0" applyFont="1" applyBorder="1" applyAlignment="1" applyProtection="1">
      <alignment wrapText="1"/>
      <protection hidden="1"/>
    </xf>
    <xf numFmtId="0" fontId="1" fillId="0" borderId="0" xfId="0" applyFont="1" applyAlignment="1" applyProtection="1">
      <alignment horizontal="center"/>
      <protection hidden="1"/>
    </xf>
    <xf numFmtId="0" fontId="18" fillId="0" borderId="0" xfId="0" applyFont="1" applyAlignment="1" applyProtection="1">
      <alignment/>
      <protection hidden="1"/>
    </xf>
    <xf numFmtId="0" fontId="17" fillId="0" borderId="0" xfId="0" applyFont="1" applyAlignment="1" applyProtection="1">
      <alignment/>
      <protection hidden="1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9525</xdr:rowOff>
    </xdr:from>
    <xdr:to>
      <xdr:col>1</xdr:col>
      <xdr:colOff>590550</xdr:colOff>
      <xdr:row>3</xdr:row>
      <xdr:rowOff>266700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9525"/>
          <a:ext cx="5334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9525</xdr:rowOff>
    </xdr:from>
    <xdr:to>
      <xdr:col>3</xdr:col>
      <xdr:colOff>47625</xdr:colOff>
      <xdr:row>4</xdr:row>
      <xdr:rowOff>95250</xdr:rowOff>
    </xdr:to>
    <xdr:pic>
      <xdr:nvPicPr>
        <xdr:cNvPr id="1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9525"/>
          <a:ext cx="5619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Relationship Id="rId2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3.vml" /><Relationship Id="rId2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4.v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1"/>
  <dimension ref="R3:Z19"/>
  <sheetViews>
    <sheetView workbookViewId="0" topLeftCell="P1">
      <selection activeCell="R1" sqref="R1:Z1"/>
    </sheetView>
  </sheetViews>
  <sheetFormatPr defaultColWidth="9.140625" defaultRowHeight="12.75"/>
  <cols>
    <col min="1" max="17" width="9.140625" style="176" customWidth="1"/>
    <col min="18" max="20" width="9.140625" style="176" hidden="1" customWidth="1"/>
    <col min="21" max="21" width="14.57421875" style="176" hidden="1" customWidth="1"/>
    <col min="22" max="26" width="9.140625" style="176" hidden="1" customWidth="1"/>
    <col min="27" max="73" width="8.8515625" style="176" customWidth="1"/>
    <col min="74" max="16384" width="9.140625" style="176" customWidth="1"/>
  </cols>
  <sheetData>
    <row r="3" spans="18:25" ht="12.75">
      <c r="R3" s="182"/>
      <c r="S3" s="183" t="s">
        <v>236</v>
      </c>
      <c r="T3" s="184">
        <v>1</v>
      </c>
      <c r="U3" s="202"/>
      <c r="V3" s="182"/>
      <c r="W3" s="183" t="s">
        <v>238</v>
      </c>
      <c r="X3" s="186">
        <v>6</v>
      </c>
      <c r="Y3" s="185"/>
    </row>
    <row r="4" spans="18:25" ht="12.75">
      <c r="R4" s="187"/>
      <c r="S4" s="188"/>
      <c r="T4" s="189"/>
      <c r="U4" s="195"/>
      <c r="V4" s="187"/>
      <c r="W4" s="188"/>
      <c r="X4" s="191"/>
      <c r="Y4" s="190"/>
    </row>
    <row r="5" spans="18:25" ht="12.75">
      <c r="R5" s="192"/>
      <c r="S5" s="15"/>
      <c r="T5" s="15"/>
      <c r="U5" s="195"/>
      <c r="V5" s="192"/>
      <c r="W5" s="15"/>
      <c r="X5" s="15"/>
      <c r="Y5" s="190"/>
    </row>
    <row r="6" spans="18:25" ht="12.75">
      <c r="R6" s="192">
        <v>1</v>
      </c>
      <c r="S6" s="15" t="s">
        <v>265</v>
      </c>
      <c r="T6" s="15"/>
      <c r="U6" s="465" t="str">
        <f>LOOKUP(T3,R6:R9,S6:S9)</f>
        <v>1º TRIMESTRE</v>
      </c>
      <c r="V6" s="192">
        <v>1</v>
      </c>
      <c r="W6" s="12" t="s">
        <v>994</v>
      </c>
      <c r="X6" s="15">
        <v>1</v>
      </c>
      <c r="Y6" s="466" t="str">
        <f>LOOKUP(X3,V6:V11,W6:W11)</f>
        <v>2006</v>
      </c>
    </row>
    <row r="7" spans="18:25" ht="12.75">
      <c r="R7" s="192">
        <v>2</v>
      </c>
      <c r="S7" s="15" t="s">
        <v>266</v>
      </c>
      <c r="T7" s="15"/>
      <c r="U7" s="195"/>
      <c r="V7" s="192">
        <v>2</v>
      </c>
      <c r="W7" s="12" t="s">
        <v>995</v>
      </c>
      <c r="X7" s="193"/>
      <c r="Y7" s="190"/>
    </row>
    <row r="8" spans="18:25" ht="12.75">
      <c r="R8" s="192">
        <v>3</v>
      </c>
      <c r="S8" s="15" t="s">
        <v>267</v>
      </c>
      <c r="T8" s="15"/>
      <c r="U8" s="195"/>
      <c r="V8" s="192">
        <v>3</v>
      </c>
      <c r="W8" s="12" t="s">
        <v>996</v>
      </c>
      <c r="X8" s="193"/>
      <c r="Y8" s="190"/>
    </row>
    <row r="9" spans="18:25" ht="12.75">
      <c r="R9" s="192">
        <v>4</v>
      </c>
      <c r="S9" s="15" t="s">
        <v>268</v>
      </c>
      <c r="T9" s="15"/>
      <c r="U9" s="195"/>
      <c r="V9" s="192">
        <v>4</v>
      </c>
      <c r="W9" s="12" t="s">
        <v>201</v>
      </c>
      <c r="X9" s="195"/>
      <c r="Y9" s="190"/>
    </row>
    <row r="10" spans="18:25" ht="12.75">
      <c r="R10" s="196"/>
      <c r="S10" s="197"/>
      <c r="T10" s="197"/>
      <c r="U10" s="200"/>
      <c r="V10" s="192">
        <v>5</v>
      </c>
      <c r="W10" s="12" t="s">
        <v>202</v>
      </c>
      <c r="X10" s="195"/>
      <c r="Y10" s="190"/>
    </row>
    <row r="11" spans="22:25" ht="12.75">
      <c r="V11" s="192">
        <v>6</v>
      </c>
      <c r="W11" s="12" t="s">
        <v>203</v>
      </c>
      <c r="X11" s="195"/>
      <c r="Y11" s="190"/>
    </row>
    <row r="12" spans="22:25" ht="12.75">
      <c r="V12" s="199"/>
      <c r="W12" s="200"/>
      <c r="X12" s="200"/>
      <c r="Y12" s="198"/>
    </row>
    <row r="15" spans="19:26" ht="12.75">
      <c r="S15" s="201" t="s">
        <v>864</v>
      </c>
      <c r="T15" s="185"/>
      <c r="V15" s="201"/>
      <c r="W15" s="202"/>
      <c r="X15" s="202"/>
      <c r="Y15" s="202"/>
      <c r="Z15" s="185">
        <v>1</v>
      </c>
    </row>
    <row r="16" spans="19:26" ht="12.75">
      <c r="S16" s="203">
        <v>125</v>
      </c>
      <c r="T16" s="190"/>
      <c r="V16" s="194">
        <v>1</v>
      </c>
      <c r="W16" s="467" t="s">
        <v>998</v>
      </c>
      <c r="X16" s="467"/>
      <c r="Y16" s="467"/>
      <c r="Z16" s="468"/>
    </row>
    <row r="17" spans="19:26" ht="12.75">
      <c r="S17" s="187"/>
      <c r="T17" s="190"/>
      <c r="V17" s="194">
        <v>2</v>
      </c>
      <c r="W17" s="578" t="s">
        <v>1091</v>
      </c>
      <c r="X17" s="579"/>
      <c r="Y17" s="579"/>
      <c r="Z17" s="580"/>
    </row>
    <row r="18" spans="19:26" ht="12.75">
      <c r="S18" s="192"/>
      <c r="T18" s="190"/>
      <c r="V18" s="199"/>
      <c r="W18" s="200"/>
      <c r="X18" s="200"/>
      <c r="Y18" s="200"/>
      <c r="Z18" s="198"/>
    </row>
    <row r="19" spans="19:20" ht="12.75">
      <c r="S19" s="204" t="str">
        <f>LOOKUP(S16,CADASTROS!B5:B654,CADASTROS!C5:C654)</f>
        <v>CESÁRIO LANGE</v>
      </c>
      <c r="T19" s="198"/>
    </row>
  </sheetData>
  <mergeCells count="1">
    <mergeCell ref="W17:Z17"/>
  </mergeCells>
  <printOptions/>
  <pageMargins left="0.75" right="0.75" top="1" bottom="1" header="0.492125985" footer="0.49212598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Plan3"/>
  <dimension ref="A2:I57"/>
  <sheetViews>
    <sheetView showGridLines="0" showRowColHeaders="0" zoomScale="87" zoomScaleNormal="87" workbookViewId="0" topLeftCell="A1">
      <selection activeCell="I28" sqref="I28"/>
    </sheetView>
  </sheetViews>
  <sheetFormatPr defaultColWidth="9.140625" defaultRowHeight="12.75"/>
  <cols>
    <col min="1" max="1" width="0.71875" style="26" customWidth="1"/>
    <col min="2" max="2" width="12.7109375" style="26" customWidth="1"/>
    <col min="3" max="3" width="43.7109375" style="26" customWidth="1"/>
    <col min="4" max="9" width="23.7109375" style="26" customWidth="1"/>
    <col min="10" max="10" width="9.140625" style="26" customWidth="1"/>
    <col min="11" max="16384" width="0" style="26" hidden="1" customWidth="1"/>
  </cols>
  <sheetData>
    <row r="2" spans="1:9" ht="12.75" customHeight="1">
      <c r="A2" s="46"/>
      <c r="B2" s="633" t="s">
        <v>1099</v>
      </c>
      <c r="C2" s="633" t="s">
        <v>1098</v>
      </c>
      <c r="D2" s="635" t="str">
        <f>COMANDOBLOQUEADO!S19</f>
        <v>CESÁRIO LANGE</v>
      </c>
      <c r="E2" s="611"/>
      <c r="F2" s="531"/>
      <c r="G2" s="635" t="s">
        <v>237</v>
      </c>
      <c r="H2" s="531" t="str">
        <f>COMANDOBLOQUEADO!U6</f>
        <v>1º TRIMESTRE</v>
      </c>
      <c r="I2" s="531" t="str">
        <f>COMANDOBLOQUEADO!Y6</f>
        <v>2006</v>
      </c>
    </row>
    <row r="3" spans="1:9" ht="13.5" customHeight="1">
      <c r="A3" s="46"/>
      <c r="B3" s="633"/>
      <c r="C3" s="633"/>
      <c r="D3" s="531"/>
      <c r="E3" s="611"/>
      <c r="F3" s="531"/>
      <c r="G3" s="531"/>
      <c r="H3" s="531"/>
      <c r="I3" s="531"/>
    </row>
    <row r="4" spans="1:9" ht="12" customHeight="1">
      <c r="A4" s="43"/>
      <c r="B4" s="68"/>
      <c r="C4" s="68"/>
      <c r="D4" s="125"/>
      <c r="E4" s="125"/>
      <c r="F4" s="125"/>
      <c r="G4" s="125"/>
      <c r="H4" s="125"/>
      <c r="I4" s="125"/>
    </row>
    <row r="5" spans="2:9" ht="19.5" customHeight="1" thickBot="1">
      <c r="B5" s="615" t="s">
        <v>927</v>
      </c>
      <c r="C5" s="648"/>
      <c r="D5" s="648"/>
      <c r="E5" s="648"/>
      <c r="F5" s="648"/>
      <c r="G5" s="648"/>
      <c r="H5" s="648"/>
      <c r="I5" s="648"/>
    </row>
    <row r="6" spans="2:9" ht="13.5" customHeight="1">
      <c r="B6" s="619" t="s">
        <v>891</v>
      </c>
      <c r="C6" s="620"/>
      <c r="D6" s="608" t="s">
        <v>919</v>
      </c>
      <c r="E6" s="608" t="s">
        <v>920</v>
      </c>
      <c r="F6" s="608" t="s">
        <v>921</v>
      </c>
      <c r="G6" s="608" t="s">
        <v>922</v>
      </c>
      <c r="H6" s="608" t="s">
        <v>925</v>
      </c>
      <c r="I6" s="605" t="s">
        <v>883</v>
      </c>
    </row>
    <row r="7" spans="2:9" ht="13.5" customHeight="1" thickBot="1">
      <c r="B7" s="637"/>
      <c r="C7" s="638"/>
      <c r="D7" s="634"/>
      <c r="E7" s="634"/>
      <c r="F7" s="634"/>
      <c r="G7" s="634"/>
      <c r="H7" s="634"/>
      <c r="I7" s="636"/>
    </row>
    <row r="8" spans="2:9" ht="13.5" customHeight="1" thickBot="1">
      <c r="B8" s="82" t="s">
        <v>1036</v>
      </c>
      <c r="C8" s="60" t="s">
        <v>902</v>
      </c>
      <c r="D8" s="51" t="s">
        <v>211</v>
      </c>
      <c r="E8" s="51" t="s">
        <v>211</v>
      </c>
      <c r="F8" s="51" t="s">
        <v>211</v>
      </c>
      <c r="G8" s="51" t="s">
        <v>211</v>
      </c>
      <c r="H8" s="51" t="s">
        <v>211</v>
      </c>
      <c r="I8" s="52" t="s">
        <v>211</v>
      </c>
    </row>
    <row r="9" spans="2:9" ht="13.5" customHeight="1">
      <c r="B9" s="328" t="s">
        <v>1031</v>
      </c>
      <c r="C9" s="53" t="s">
        <v>1014</v>
      </c>
      <c r="D9" s="54">
        <v>0</v>
      </c>
      <c r="E9" s="54">
        <v>0</v>
      </c>
      <c r="F9" s="54">
        <v>0</v>
      </c>
      <c r="G9" s="54">
        <v>0</v>
      </c>
      <c r="H9" s="103">
        <f aca="true" t="shared" si="0" ref="H9:H14">SUM(D9:G9)</f>
        <v>0</v>
      </c>
      <c r="I9" s="55"/>
    </row>
    <row r="10" spans="2:9" ht="13.5" customHeight="1">
      <c r="B10" s="328" t="s">
        <v>1015</v>
      </c>
      <c r="C10" s="53" t="s">
        <v>1016</v>
      </c>
      <c r="D10" s="54">
        <f>347269.74+58066.4</f>
        <v>405336.14</v>
      </c>
      <c r="E10" s="54"/>
      <c r="F10" s="54"/>
      <c r="G10" s="54"/>
      <c r="H10" s="103">
        <f t="shared" si="0"/>
        <v>405336.14</v>
      </c>
      <c r="I10" s="55">
        <f>347269.74+58066.4</f>
        <v>405336.14</v>
      </c>
    </row>
    <row r="11" spans="2:9" ht="13.5" customHeight="1">
      <c r="B11" s="328" t="s">
        <v>1017</v>
      </c>
      <c r="C11" s="53" t="s">
        <v>1018</v>
      </c>
      <c r="D11" s="54">
        <f>96490.73+9780.05</f>
        <v>106270.78</v>
      </c>
      <c r="E11" s="54"/>
      <c r="F11" s="54"/>
      <c r="G11" s="54"/>
      <c r="H11" s="103">
        <f t="shared" si="0"/>
        <v>106270.78</v>
      </c>
      <c r="I11" s="55">
        <f>96490.73</f>
        <v>96490.73</v>
      </c>
    </row>
    <row r="12" spans="2:9" ht="13.5" customHeight="1">
      <c r="B12" s="328" t="s">
        <v>1019</v>
      </c>
      <c r="C12" s="53" t="s">
        <v>1089</v>
      </c>
      <c r="D12" s="54">
        <v>0</v>
      </c>
      <c r="E12" s="54">
        <v>0</v>
      </c>
      <c r="F12" s="54">
        <v>0</v>
      </c>
      <c r="G12" s="54"/>
      <c r="H12" s="103">
        <f t="shared" si="0"/>
        <v>0</v>
      </c>
      <c r="I12" s="55">
        <v>0</v>
      </c>
    </row>
    <row r="13" spans="2:9" ht="13.5" customHeight="1">
      <c r="B13" s="128"/>
      <c r="C13" s="59"/>
      <c r="D13" s="54"/>
      <c r="E13" s="54"/>
      <c r="F13" s="54"/>
      <c r="G13" s="54"/>
      <c r="H13" s="103">
        <f t="shared" si="0"/>
        <v>0</v>
      </c>
      <c r="I13" s="55">
        <v>0</v>
      </c>
    </row>
    <row r="14" spans="2:9" ht="13.5" customHeight="1" thickBot="1">
      <c r="B14" s="128"/>
      <c r="C14" s="59"/>
      <c r="D14" s="54"/>
      <c r="E14" s="54"/>
      <c r="F14" s="54"/>
      <c r="G14" s="54"/>
      <c r="H14" s="103">
        <f t="shared" si="0"/>
        <v>0</v>
      </c>
      <c r="I14" s="55">
        <v>0</v>
      </c>
    </row>
    <row r="15" spans="2:9" ht="13.5" customHeight="1" thickBot="1">
      <c r="B15" s="124"/>
      <c r="C15" s="60" t="s">
        <v>885</v>
      </c>
      <c r="D15" s="63">
        <f aca="true" t="shared" si="1" ref="D15:I15">SUM(D9:D14)</f>
        <v>511606.92000000004</v>
      </c>
      <c r="E15" s="63">
        <f t="shared" si="1"/>
        <v>0</v>
      </c>
      <c r="F15" s="63">
        <f t="shared" si="1"/>
        <v>0</v>
      </c>
      <c r="G15" s="63">
        <f t="shared" si="1"/>
        <v>0</v>
      </c>
      <c r="H15" s="63">
        <f t="shared" si="1"/>
        <v>511606.92000000004</v>
      </c>
      <c r="I15" s="64">
        <f t="shared" si="1"/>
        <v>501826.87</v>
      </c>
    </row>
    <row r="16" spans="2:9" ht="13.5" customHeight="1" thickBot="1">
      <c r="B16" s="82" t="s">
        <v>1036</v>
      </c>
      <c r="C16" s="60" t="s">
        <v>892</v>
      </c>
      <c r="D16" s="51" t="s">
        <v>211</v>
      </c>
      <c r="E16" s="51" t="s">
        <v>211</v>
      </c>
      <c r="F16" s="51" t="s">
        <v>211</v>
      </c>
      <c r="G16" s="51" t="s">
        <v>211</v>
      </c>
      <c r="H16" s="51" t="s">
        <v>211</v>
      </c>
      <c r="I16" s="52" t="s">
        <v>211</v>
      </c>
    </row>
    <row r="17" spans="2:9" ht="13.5" customHeight="1">
      <c r="B17" s="328" t="s">
        <v>1031</v>
      </c>
      <c r="C17" s="53" t="s">
        <v>1014</v>
      </c>
      <c r="D17" s="54">
        <v>0</v>
      </c>
      <c r="E17" s="54">
        <v>0</v>
      </c>
      <c r="F17" s="54">
        <v>0</v>
      </c>
      <c r="G17" s="54"/>
      <c r="H17" s="103">
        <f aca="true" t="shared" si="2" ref="H17:H26">SUM(D17:G17)</f>
        <v>0</v>
      </c>
      <c r="I17" s="55">
        <v>0</v>
      </c>
    </row>
    <row r="18" spans="2:9" ht="13.5" customHeight="1">
      <c r="B18" s="328" t="s">
        <v>1015</v>
      </c>
      <c r="C18" s="53" t="s">
        <v>1016</v>
      </c>
      <c r="D18" s="54">
        <f>111671.27+41365.29</f>
        <v>153036.56</v>
      </c>
      <c r="E18" s="54">
        <v>0</v>
      </c>
      <c r="F18" s="54"/>
      <c r="G18" s="54"/>
      <c r="H18" s="103">
        <f t="shared" si="2"/>
        <v>153036.56</v>
      </c>
      <c r="I18" s="55">
        <f>111671.27+41365.29</f>
        <v>153036.56</v>
      </c>
    </row>
    <row r="19" spans="2:9" ht="13.5" customHeight="1">
      <c r="B19" s="328" t="s">
        <v>1017</v>
      </c>
      <c r="C19" s="53" t="s">
        <v>1018</v>
      </c>
      <c r="D19" s="54">
        <f>48333.7+5219.62</f>
        <v>53553.32</v>
      </c>
      <c r="E19" s="54"/>
      <c r="F19" s="54"/>
      <c r="G19" s="54"/>
      <c r="H19" s="103">
        <f t="shared" si="2"/>
        <v>53553.32</v>
      </c>
      <c r="I19" s="55">
        <v>48333.7</v>
      </c>
    </row>
    <row r="20" spans="2:9" ht="13.5" customHeight="1">
      <c r="B20" s="328" t="s">
        <v>1034</v>
      </c>
      <c r="C20" s="53" t="s">
        <v>1035</v>
      </c>
      <c r="D20" s="54">
        <f>112727.63</f>
        <v>112727.63</v>
      </c>
      <c r="E20" s="54"/>
      <c r="F20" s="54"/>
      <c r="G20" s="54"/>
      <c r="H20" s="103">
        <f t="shared" si="2"/>
        <v>112727.63</v>
      </c>
      <c r="I20" s="55">
        <v>112727.63</v>
      </c>
    </row>
    <row r="21" spans="2:9" ht="13.5" customHeight="1">
      <c r="B21" s="328" t="s">
        <v>452</v>
      </c>
      <c r="C21" s="53" t="s">
        <v>1041</v>
      </c>
      <c r="D21" s="54">
        <v>0</v>
      </c>
      <c r="E21" s="54"/>
      <c r="F21" s="54"/>
      <c r="G21" s="54"/>
      <c r="H21" s="103">
        <f t="shared" si="2"/>
        <v>0</v>
      </c>
      <c r="I21" s="55">
        <v>0</v>
      </c>
    </row>
    <row r="22" spans="2:9" ht="13.5" customHeight="1">
      <c r="B22" s="328" t="s">
        <v>453</v>
      </c>
      <c r="C22" s="53" t="s">
        <v>1042</v>
      </c>
      <c r="D22" s="54">
        <f>7820</f>
        <v>7820</v>
      </c>
      <c r="E22" s="54"/>
      <c r="F22" s="54"/>
      <c r="G22" s="54"/>
      <c r="H22" s="103">
        <f t="shared" si="2"/>
        <v>7820</v>
      </c>
      <c r="I22" s="55">
        <v>7820</v>
      </c>
    </row>
    <row r="23" spans="2:9" ht="13.5" customHeight="1">
      <c r="B23" s="127" t="s">
        <v>117</v>
      </c>
      <c r="C23" s="59" t="s">
        <v>119</v>
      </c>
      <c r="D23" s="54">
        <v>0</v>
      </c>
      <c r="E23" s="54"/>
      <c r="F23" s="54"/>
      <c r="G23" s="54"/>
      <c r="H23" s="103">
        <f t="shared" si="2"/>
        <v>0</v>
      </c>
      <c r="I23" s="55">
        <v>0</v>
      </c>
    </row>
    <row r="24" spans="2:9" ht="13.5" customHeight="1">
      <c r="B24" s="127" t="s">
        <v>1037</v>
      </c>
      <c r="C24" s="59" t="s">
        <v>92</v>
      </c>
      <c r="D24" s="54">
        <v>0</v>
      </c>
      <c r="E24" s="54"/>
      <c r="F24" s="54"/>
      <c r="G24" s="54"/>
      <c r="H24" s="103">
        <f t="shared" si="2"/>
        <v>0</v>
      </c>
      <c r="I24" s="55">
        <v>0</v>
      </c>
    </row>
    <row r="25" spans="2:9" ht="13.5" customHeight="1">
      <c r="B25" s="127" t="s">
        <v>1040</v>
      </c>
      <c r="C25" s="59" t="s">
        <v>93</v>
      </c>
      <c r="D25" s="54">
        <f>6006</f>
        <v>6006</v>
      </c>
      <c r="E25" s="54"/>
      <c r="F25" s="54"/>
      <c r="G25" s="54"/>
      <c r="H25" s="103">
        <f t="shared" si="2"/>
        <v>6006</v>
      </c>
      <c r="I25" s="55">
        <v>6006</v>
      </c>
    </row>
    <row r="26" spans="2:9" ht="13.5" customHeight="1" thickBot="1">
      <c r="B26" s="127"/>
      <c r="C26" s="59"/>
      <c r="D26" s="54"/>
      <c r="E26" s="54"/>
      <c r="F26" s="54"/>
      <c r="G26" s="54"/>
      <c r="H26" s="103">
        <f t="shared" si="2"/>
        <v>0</v>
      </c>
      <c r="I26" s="55">
        <v>0</v>
      </c>
    </row>
    <row r="27" spans="2:9" ht="13.5" customHeight="1" thickBot="1">
      <c r="B27" s="124"/>
      <c r="C27" s="60" t="s">
        <v>885</v>
      </c>
      <c r="D27" s="63">
        <f aca="true" t="shared" si="3" ref="D27:I27">SUM(D17:D26)</f>
        <v>333143.51</v>
      </c>
      <c r="E27" s="63">
        <f t="shared" si="3"/>
        <v>0</v>
      </c>
      <c r="F27" s="63">
        <f t="shared" si="3"/>
        <v>0</v>
      </c>
      <c r="G27" s="63">
        <f t="shared" si="3"/>
        <v>0</v>
      </c>
      <c r="H27" s="63">
        <f t="shared" si="3"/>
        <v>333143.51</v>
      </c>
      <c r="I27" s="64">
        <f t="shared" si="3"/>
        <v>327923.89</v>
      </c>
    </row>
    <row r="28" spans="2:9" ht="21.75" customHeight="1" thickBot="1">
      <c r="B28" s="613" t="s">
        <v>926</v>
      </c>
      <c r="C28" s="614"/>
      <c r="D28" s="63">
        <f aca="true" t="shared" si="4" ref="D28:I28">D15+D27</f>
        <v>844750.43</v>
      </c>
      <c r="E28" s="63">
        <f t="shared" si="4"/>
        <v>0</v>
      </c>
      <c r="F28" s="63">
        <f t="shared" si="4"/>
        <v>0</v>
      </c>
      <c r="G28" s="63">
        <f t="shared" si="4"/>
        <v>0</v>
      </c>
      <c r="H28" s="63">
        <f t="shared" si="4"/>
        <v>844750.43</v>
      </c>
      <c r="I28" s="64">
        <f t="shared" si="4"/>
        <v>829750.76</v>
      </c>
    </row>
    <row r="29" spans="2:9" ht="21.75" customHeight="1" thickBot="1">
      <c r="B29" s="313" t="s">
        <v>1046</v>
      </c>
      <c r="C29" s="314"/>
      <c r="D29" s="211">
        <f>IF(D28&lt;RECEITAS!E59,D28,RECEITAS!E59)</f>
        <v>0</v>
      </c>
      <c r="E29" s="211">
        <f>IF(E28&lt;E32,E28,E32)</f>
        <v>0</v>
      </c>
      <c r="F29" s="211">
        <f>IF(F28&lt;F32,F28,F32)</f>
        <v>0</v>
      </c>
      <c r="G29" s="211">
        <f>IF(G28&lt;G32,G28,G32)</f>
        <v>0</v>
      </c>
      <c r="H29" s="130">
        <f>SUM(D29:G29)</f>
        <v>0</v>
      </c>
      <c r="I29" s="206">
        <f>IF(I28&lt;H29,I28,H29)</f>
        <v>0</v>
      </c>
    </row>
    <row r="30" spans="2:9" ht="13.5" customHeight="1">
      <c r="B30" s="629" t="s">
        <v>929</v>
      </c>
      <c r="C30" s="630"/>
      <c r="D30" s="625">
        <f aca="true" t="shared" si="5" ref="D30:I30">D28-D29</f>
        <v>844750.43</v>
      </c>
      <c r="E30" s="625">
        <f t="shared" si="5"/>
        <v>0</v>
      </c>
      <c r="F30" s="625">
        <f t="shared" si="5"/>
        <v>0</v>
      </c>
      <c r="G30" s="625">
        <f t="shared" si="5"/>
        <v>0</v>
      </c>
      <c r="H30" s="625">
        <f t="shared" si="5"/>
        <v>844750.43</v>
      </c>
      <c r="I30" s="627">
        <f t="shared" si="5"/>
        <v>829750.76</v>
      </c>
    </row>
    <row r="31" spans="2:9" ht="13.5" customHeight="1" thickBot="1">
      <c r="B31" s="631"/>
      <c r="C31" s="632"/>
      <c r="D31" s="626"/>
      <c r="E31" s="626"/>
      <c r="F31" s="626"/>
      <c r="G31" s="626"/>
      <c r="H31" s="626"/>
      <c r="I31" s="628"/>
    </row>
    <row r="32" spans="3:9" ht="9.75" customHeight="1">
      <c r="C32" s="131"/>
      <c r="D32" s="132"/>
      <c r="E32" s="212">
        <f>RECEITAS!E59-FUNDEF!D29+RECEITAS!F59</f>
        <v>0</v>
      </c>
      <c r="F32" s="212">
        <f>E32-E29+RECEITAS!G59</f>
        <v>0</v>
      </c>
      <c r="G32" s="212">
        <f>F32-F29+RECEITAS!H59</f>
        <v>0</v>
      </c>
      <c r="H32" s="205">
        <f>IF(H28&lt;=RECEITAS!I60,"",H28-RECEITAS!I60)</f>
      </c>
      <c r="I32" s="89"/>
    </row>
    <row r="33" spans="2:9" ht="22.5" customHeight="1">
      <c r="B33" s="623">
        <f>IF(H28&gt;RECEITAS!I60,"MENSAGEM: VALOR TOTAL DAS DESPESAS EMPENHADAS NO FUNDEF SUPERIOR ÀS RECEITAS AUFERIDAS NO EXERCÍCIO. REVER A CONTABILIZAÇÃO. PERSISTINDO O ERRO, A PLANILHA NÂO EMITIRÁ O RESUMO CONSOLIDADO.","")</f>
      </c>
      <c r="C33" s="624"/>
      <c r="D33" s="624"/>
      <c r="E33" s="624"/>
      <c r="F33" s="624"/>
      <c r="G33" s="624"/>
      <c r="H33" s="624"/>
      <c r="I33" s="624"/>
    </row>
    <row r="34" spans="2:9" ht="19.5" customHeight="1" thickBot="1">
      <c r="B34" s="645" t="s">
        <v>928</v>
      </c>
      <c r="C34" s="645"/>
      <c r="D34" s="645"/>
      <c r="E34" s="645"/>
      <c r="F34" s="645"/>
      <c r="G34" s="645"/>
      <c r="H34" s="645"/>
      <c r="I34" s="645"/>
    </row>
    <row r="35" spans="2:9" ht="13.5" customHeight="1">
      <c r="B35" s="639" t="s">
        <v>891</v>
      </c>
      <c r="C35" s="640"/>
      <c r="D35" s="643" t="s">
        <v>919</v>
      </c>
      <c r="E35" s="643" t="s">
        <v>920</v>
      </c>
      <c r="F35" s="643" t="s">
        <v>921</v>
      </c>
      <c r="G35" s="643" t="s">
        <v>922</v>
      </c>
      <c r="H35" s="643" t="s">
        <v>925</v>
      </c>
      <c r="I35" s="646" t="s">
        <v>883</v>
      </c>
    </row>
    <row r="36" spans="2:9" ht="13.5" customHeight="1" thickBot="1">
      <c r="B36" s="641"/>
      <c r="C36" s="642"/>
      <c r="D36" s="644"/>
      <c r="E36" s="644"/>
      <c r="F36" s="644"/>
      <c r="G36" s="644"/>
      <c r="H36" s="644"/>
      <c r="I36" s="647"/>
    </row>
    <row r="37" spans="2:9" ht="13.5" customHeight="1" thickBot="1">
      <c r="B37" s="82" t="s">
        <v>882</v>
      </c>
      <c r="C37" s="60" t="s">
        <v>902</v>
      </c>
      <c r="D37" s="51" t="s">
        <v>211</v>
      </c>
      <c r="E37" s="51" t="s">
        <v>211</v>
      </c>
      <c r="F37" s="51" t="s">
        <v>211</v>
      </c>
      <c r="G37" s="51" t="s">
        <v>211</v>
      </c>
      <c r="H37" s="51" t="s">
        <v>211</v>
      </c>
      <c r="I37" s="52" t="s">
        <v>211</v>
      </c>
    </row>
    <row r="38" spans="2:9" ht="13.5" customHeight="1">
      <c r="B38" s="328" t="s">
        <v>1031</v>
      </c>
      <c r="C38" s="53" t="s">
        <v>1014</v>
      </c>
      <c r="D38" s="54">
        <v>0</v>
      </c>
      <c r="E38" s="54"/>
      <c r="F38" s="54"/>
      <c r="G38" s="54"/>
      <c r="H38" s="103">
        <f>SUM(D38:G38)</f>
        <v>0</v>
      </c>
      <c r="I38" s="438">
        <v>0</v>
      </c>
    </row>
    <row r="39" spans="2:9" ht="13.5" customHeight="1">
      <c r="B39" s="328" t="s">
        <v>1015</v>
      </c>
      <c r="C39" s="53" t="s">
        <v>1016</v>
      </c>
      <c r="D39" s="54">
        <v>0</v>
      </c>
      <c r="E39" s="54"/>
      <c r="F39" s="54"/>
      <c r="G39" s="54"/>
      <c r="H39" s="102">
        <f>SUM(D39:G39)</f>
        <v>0</v>
      </c>
      <c r="I39" s="438">
        <v>0</v>
      </c>
    </row>
    <row r="40" spans="2:9" ht="13.5" customHeight="1">
      <c r="B40" s="328" t="s">
        <v>1017</v>
      </c>
      <c r="C40" s="53" t="s">
        <v>1018</v>
      </c>
      <c r="D40" s="54">
        <v>0</v>
      </c>
      <c r="E40" s="54"/>
      <c r="F40" s="54"/>
      <c r="G40" s="54"/>
      <c r="H40" s="102">
        <f>SUM(D40:G40)</f>
        <v>0</v>
      </c>
      <c r="I40" s="438">
        <v>0</v>
      </c>
    </row>
    <row r="41" spans="2:9" ht="13.5" customHeight="1">
      <c r="B41" s="127"/>
      <c r="C41" s="59"/>
      <c r="D41" s="54">
        <v>0</v>
      </c>
      <c r="E41" s="54"/>
      <c r="F41" s="54"/>
      <c r="G41" s="54"/>
      <c r="H41" s="102">
        <f>SUM(D41:G41)</f>
        <v>0</v>
      </c>
      <c r="I41" s="438">
        <v>0</v>
      </c>
    </row>
    <row r="42" spans="2:9" ht="13.5" customHeight="1" thickBot="1">
      <c r="B42" s="128"/>
      <c r="C42" s="59"/>
      <c r="D42" s="54">
        <v>0</v>
      </c>
      <c r="E42" s="54"/>
      <c r="F42" s="54"/>
      <c r="G42" s="54"/>
      <c r="H42" s="122">
        <f>SUM(D42:G42)</f>
        <v>0</v>
      </c>
      <c r="I42" s="438">
        <v>0</v>
      </c>
    </row>
    <row r="43" spans="2:9" ht="13.5" customHeight="1" thickBot="1">
      <c r="B43" s="124"/>
      <c r="C43" s="60" t="s">
        <v>885</v>
      </c>
      <c r="D43" s="63">
        <f aca="true" t="shared" si="6" ref="D43:I43">SUM(D38:D42)</f>
        <v>0</v>
      </c>
      <c r="E43" s="63">
        <f t="shared" si="6"/>
        <v>0</v>
      </c>
      <c r="F43" s="63">
        <f t="shared" si="6"/>
        <v>0</v>
      </c>
      <c r="G43" s="63">
        <f t="shared" si="6"/>
        <v>0</v>
      </c>
      <c r="H43" s="63">
        <f t="shared" si="6"/>
        <v>0</v>
      </c>
      <c r="I43" s="64">
        <f t="shared" si="6"/>
        <v>0</v>
      </c>
    </row>
    <row r="44" spans="2:9" ht="13.5" customHeight="1" thickBot="1">
      <c r="B44" s="82" t="s">
        <v>882</v>
      </c>
      <c r="C44" s="60" t="s">
        <v>892</v>
      </c>
      <c r="D44" s="51" t="s">
        <v>211</v>
      </c>
      <c r="E44" s="51" t="s">
        <v>211</v>
      </c>
      <c r="F44" s="51" t="s">
        <v>211</v>
      </c>
      <c r="G44" s="51" t="s">
        <v>211</v>
      </c>
      <c r="H44" s="51" t="s">
        <v>211</v>
      </c>
      <c r="I44" s="52" t="s">
        <v>211</v>
      </c>
    </row>
    <row r="45" spans="2:9" ht="13.5" customHeight="1">
      <c r="B45" s="328" t="s">
        <v>1031</v>
      </c>
      <c r="C45" s="53" t="s">
        <v>1014</v>
      </c>
      <c r="D45" s="54">
        <v>0</v>
      </c>
      <c r="E45" s="54"/>
      <c r="F45" s="54"/>
      <c r="G45" s="54"/>
      <c r="H45" s="103">
        <f aca="true" t="shared" si="7" ref="H45:H53">SUM(D45:G45)</f>
        <v>0</v>
      </c>
      <c r="I45" s="438">
        <v>0</v>
      </c>
    </row>
    <row r="46" spans="2:9" ht="13.5" customHeight="1">
      <c r="B46" s="328" t="s">
        <v>1015</v>
      </c>
      <c r="C46" s="53" t="s">
        <v>1016</v>
      </c>
      <c r="D46" s="54">
        <v>0</v>
      </c>
      <c r="E46" s="54"/>
      <c r="F46" s="54"/>
      <c r="G46" s="54"/>
      <c r="H46" s="102">
        <f t="shared" si="7"/>
        <v>0</v>
      </c>
      <c r="I46" s="438">
        <v>0</v>
      </c>
    </row>
    <row r="47" spans="2:9" ht="13.5" customHeight="1">
      <c r="B47" s="328" t="s">
        <v>1017</v>
      </c>
      <c r="C47" s="53" t="s">
        <v>1018</v>
      </c>
      <c r="D47" s="54">
        <v>0</v>
      </c>
      <c r="E47" s="54"/>
      <c r="F47" s="54"/>
      <c r="G47" s="54"/>
      <c r="H47" s="102">
        <f t="shared" si="7"/>
        <v>0</v>
      </c>
      <c r="I47" s="438">
        <v>0</v>
      </c>
    </row>
    <row r="48" spans="2:9" ht="13.5" customHeight="1">
      <c r="B48" s="328" t="s">
        <v>1034</v>
      </c>
      <c r="C48" s="53" t="s">
        <v>1035</v>
      </c>
      <c r="D48" s="54">
        <v>105235.98</v>
      </c>
      <c r="E48" s="54"/>
      <c r="F48" s="54"/>
      <c r="G48" s="54"/>
      <c r="H48" s="102">
        <f t="shared" si="7"/>
        <v>105235.98</v>
      </c>
      <c r="I48" s="438">
        <v>105235.98</v>
      </c>
    </row>
    <row r="49" spans="2:9" ht="13.5" customHeight="1">
      <c r="B49" s="328" t="s">
        <v>452</v>
      </c>
      <c r="C49" s="53" t="s">
        <v>1041</v>
      </c>
      <c r="D49" s="54">
        <v>0</v>
      </c>
      <c r="E49" s="54"/>
      <c r="F49" s="54"/>
      <c r="G49" s="54"/>
      <c r="H49" s="102">
        <f t="shared" si="7"/>
        <v>0</v>
      </c>
      <c r="I49" s="438">
        <v>0</v>
      </c>
    </row>
    <row r="50" spans="2:9" ht="13.5" customHeight="1">
      <c r="B50" s="328" t="s">
        <v>453</v>
      </c>
      <c r="C50" s="53" t="s">
        <v>1042</v>
      </c>
      <c r="D50" s="54">
        <v>0</v>
      </c>
      <c r="E50" s="54"/>
      <c r="F50" s="54"/>
      <c r="G50" s="54"/>
      <c r="H50" s="102">
        <f t="shared" si="7"/>
        <v>0</v>
      </c>
      <c r="I50" s="438">
        <v>0</v>
      </c>
    </row>
    <row r="51" spans="2:9" ht="13.5" customHeight="1">
      <c r="B51" s="127" t="s">
        <v>1040</v>
      </c>
      <c r="C51" s="59" t="s">
        <v>94</v>
      </c>
      <c r="D51" s="54">
        <v>0</v>
      </c>
      <c r="E51" s="54"/>
      <c r="F51" s="54"/>
      <c r="G51" s="54"/>
      <c r="H51" s="102">
        <f t="shared" si="7"/>
        <v>0</v>
      </c>
      <c r="I51" s="438">
        <v>0</v>
      </c>
    </row>
    <row r="52" spans="2:9" ht="13.5" customHeight="1">
      <c r="B52" s="128"/>
      <c r="C52" s="59"/>
      <c r="D52" s="54">
        <v>0</v>
      </c>
      <c r="E52" s="54"/>
      <c r="F52" s="54"/>
      <c r="G52" s="54"/>
      <c r="H52" s="102">
        <f t="shared" si="7"/>
        <v>0</v>
      </c>
      <c r="I52" s="438">
        <v>0</v>
      </c>
    </row>
    <row r="53" spans="2:9" ht="13.5" customHeight="1" thickBot="1">
      <c r="B53" s="128"/>
      <c r="C53" s="59"/>
      <c r="D53" s="54"/>
      <c r="E53" s="54"/>
      <c r="F53" s="54"/>
      <c r="G53" s="54"/>
      <c r="H53" s="122">
        <f t="shared" si="7"/>
        <v>0</v>
      </c>
      <c r="I53" s="438">
        <v>0</v>
      </c>
    </row>
    <row r="54" spans="2:9" ht="13.5" customHeight="1" thickBot="1">
      <c r="B54" s="124"/>
      <c r="C54" s="129" t="s">
        <v>885</v>
      </c>
      <c r="D54" s="63">
        <f aca="true" t="shared" si="8" ref="D54:I54">SUM(D45:D53)</f>
        <v>105235.98</v>
      </c>
      <c r="E54" s="63">
        <f t="shared" si="8"/>
        <v>0</v>
      </c>
      <c r="F54" s="63">
        <f t="shared" si="8"/>
        <v>0</v>
      </c>
      <c r="G54" s="63">
        <f t="shared" si="8"/>
        <v>0</v>
      </c>
      <c r="H54" s="63">
        <f t="shared" si="8"/>
        <v>105235.98</v>
      </c>
      <c r="I54" s="64">
        <f t="shared" si="8"/>
        <v>105235.98</v>
      </c>
    </row>
    <row r="55" spans="2:9" ht="21.75" customHeight="1" thickBot="1">
      <c r="B55" s="613" t="s">
        <v>926</v>
      </c>
      <c r="C55" s="614"/>
      <c r="D55" s="63">
        <f aca="true" t="shared" si="9" ref="D55:I55">D43+D54</f>
        <v>105235.98</v>
      </c>
      <c r="E55" s="63">
        <f t="shared" si="9"/>
        <v>0</v>
      </c>
      <c r="F55" s="63">
        <f t="shared" si="9"/>
        <v>0</v>
      </c>
      <c r="G55" s="63">
        <f t="shared" si="9"/>
        <v>0</v>
      </c>
      <c r="H55" s="63">
        <f t="shared" si="9"/>
        <v>105235.98</v>
      </c>
      <c r="I55" s="64">
        <f t="shared" si="9"/>
        <v>105235.98</v>
      </c>
    </row>
    <row r="57" spans="2:7" ht="15">
      <c r="B57" s="316" t="s">
        <v>1048</v>
      </c>
      <c r="C57" s="315"/>
      <c r="D57" s="315"/>
      <c r="E57" s="315"/>
      <c r="F57" s="315"/>
      <c r="G57" s="315"/>
    </row>
  </sheetData>
  <sheetProtection password="DCD0" sheet="1" objects="1" scenarios="1"/>
  <mergeCells count="33">
    <mergeCell ref="B34:I34"/>
    <mergeCell ref="F2:F3"/>
    <mergeCell ref="G35:G36"/>
    <mergeCell ref="H35:H36"/>
    <mergeCell ref="I35:I36"/>
    <mergeCell ref="F35:F36"/>
    <mergeCell ref="H2:H3"/>
    <mergeCell ref="I2:I3"/>
    <mergeCell ref="B5:I5"/>
    <mergeCell ref="H6:H7"/>
    <mergeCell ref="B55:C55"/>
    <mergeCell ref="B35:C36"/>
    <mergeCell ref="D35:D36"/>
    <mergeCell ref="E35:E36"/>
    <mergeCell ref="I6:I7"/>
    <mergeCell ref="B28:C28"/>
    <mergeCell ref="B6:C7"/>
    <mergeCell ref="D6:D7"/>
    <mergeCell ref="E6:E7"/>
    <mergeCell ref="F6:F7"/>
    <mergeCell ref="B2:B3"/>
    <mergeCell ref="C2:C3"/>
    <mergeCell ref="G6:G7"/>
    <mergeCell ref="G2:G3"/>
    <mergeCell ref="D2:E3"/>
    <mergeCell ref="B33:I33"/>
    <mergeCell ref="G30:G31"/>
    <mergeCell ref="H30:H31"/>
    <mergeCell ref="I30:I31"/>
    <mergeCell ref="E30:E31"/>
    <mergeCell ref="F30:F31"/>
    <mergeCell ref="B30:C31"/>
    <mergeCell ref="D30:D31"/>
  </mergeCells>
  <printOptions horizontalCentered="1"/>
  <pageMargins left="0.7086614173228347" right="0.1968503937007874" top="0.41" bottom="0.29" header="0.23" footer="0.1968503937007874"/>
  <pageSetup horizontalDpi="300" verticalDpi="300" orientation="landscape" paperSize="9" scale="65" r:id="rId2"/>
  <headerFooter alignWithMargins="0">
    <oddHeader>&amp;R
&amp;"Times New Roman,Normal"QUADRO 03</oddHeader>
  </headerFooter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Plan5">
    <pageSetUpPr fitToPage="1"/>
  </sheetPr>
  <dimension ref="B2:J53"/>
  <sheetViews>
    <sheetView showGridLines="0" showRowColHeaders="0" zoomScale="90" zoomScaleNormal="90" workbookViewId="0" topLeftCell="A1">
      <selection activeCell="I48" sqref="I48"/>
    </sheetView>
  </sheetViews>
  <sheetFormatPr defaultColWidth="9.140625" defaultRowHeight="12.75"/>
  <cols>
    <col min="1" max="1" width="1.1484375" style="1" customWidth="1"/>
    <col min="2" max="2" width="12.7109375" style="1" customWidth="1"/>
    <col min="3" max="3" width="43.7109375" style="1" customWidth="1"/>
    <col min="4" max="9" width="23.7109375" style="1" customWidth="1"/>
    <col min="10" max="10" width="3.140625" style="1" customWidth="1"/>
    <col min="11" max="16384" width="0" style="1" hidden="1" customWidth="1"/>
  </cols>
  <sheetData>
    <row r="2" spans="2:9" ht="15">
      <c r="B2" s="105" t="s">
        <v>1100</v>
      </c>
      <c r="C2" s="105" t="s">
        <v>1094</v>
      </c>
      <c r="D2" s="558" t="str">
        <f>COMANDOBLOQUEADO!S19</f>
        <v>CESÁRIO LANGE</v>
      </c>
      <c r="E2" s="654"/>
      <c r="F2" s="107"/>
      <c r="G2" s="105" t="s">
        <v>237</v>
      </c>
      <c r="H2" s="106" t="str">
        <f>COMANDOBLOQUEADO!U6</f>
        <v>1º TRIMESTRE</v>
      </c>
      <c r="I2" s="106" t="str">
        <f>COMANDOBLOQUEADO!Y6</f>
        <v>2006</v>
      </c>
    </row>
    <row r="3" spans="2:10" ht="18" customHeight="1">
      <c r="B3" s="27"/>
      <c r="C3" s="27"/>
      <c r="D3" s="27"/>
      <c r="E3" s="27"/>
      <c r="F3" s="27"/>
      <c r="G3" s="27"/>
      <c r="H3" s="27"/>
      <c r="I3" s="27"/>
      <c r="J3" s="27"/>
    </row>
    <row r="4" spans="2:10" ht="24.75" customHeight="1" thickBot="1">
      <c r="B4" s="615" t="s">
        <v>1050</v>
      </c>
      <c r="C4" s="648"/>
      <c r="D4" s="648"/>
      <c r="E4" s="648"/>
      <c r="F4" s="648"/>
      <c r="G4" s="648"/>
      <c r="H4" s="648"/>
      <c r="I4" s="648"/>
      <c r="J4" s="27"/>
    </row>
    <row r="5" spans="2:10" ht="15" customHeight="1">
      <c r="B5" s="639" t="s">
        <v>1052</v>
      </c>
      <c r="C5" s="651"/>
      <c r="D5" s="649" t="s">
        <v>919</v>
      </c>
      <c r="E5" s="649" t="s">
        <v>920</v>
      </c>
      <c r="F5" s="649" t="s">
        <v>921</v>
      </c>
      <c r="G5" s="649" t="s">
        <v>922</v>
      </c>
      <c r="H5" s="649" t="s">
        <v>923</v>
      </c>
      <c r="I5" s="646" t="s">
        <v>924</v>
      </c>
      <c r="J5" s="27"/>
    </row>
    <row r="6" spans="2:10" ht="15" customHeight="1" thickBot="1">
      <c r="B6" s="652"/>
      <c r="C6" s="653"/>
      <c r="D6" s="650"/>
      <c r="E6" s="650"/>
      <c r="F6" s="650"/>
      <c r="G6" s="650"/>
      <c r="H6" s="650"/>
      <c r="I6" s="657"/>
      <c r="J6" s="27"/>
    </row>
    <row r="7" spans="2:10" ht="13.5" customHeight="1" thickBot="1">
      <c r="B7" s="82" t="s">
        <v>1036</v>
      </c>
      <c r="C7" s="60" t="s">
        <v>1049</v>
      </c>
      <c r="D7" s="51" t="s">
        <v>211</v>
      </c>
      <c r="E7" s="51" t="s">
        <v>211</v>
      </c>
      <c r="F7" s="51" t="s">
        <v>211</v>
      </c>
      <c r="G7" s="51" t="s">
        <v>211</v>
      </c>
      <c r="H7" s="51" t="s">
        <v>211</v>
      </c>
      <c r="I7" s="52" t="s">
        <v>211</v>
      </c>
      <c r="J7" s="27"/>
    </row>
    <row r="8" spans="2:10" ht="13.5" customHeight="1">
      <c r="B8" s="327" t="s">
        <v>1030</v>
      </c>
      <c r="C8" s="53" t="s">
        <v>1013</v>
      </c>
      <c r="D8" s="54">
        <v>0</v>
      </c>
      <c r="E8" s="54">
        <v>0</v>
      </c>
      <c r="F8" s="54"/>
      <c r="G8" s="54"/>
      <c r="H8" s="103">
        <f>SUM(D8:G8)</f>
        <v>0</v>
      </c>
      <c r="I8" s="55">
        <v>0</v>
      </c>
      <c r="J8" s="27"/>
    </row>
    <row r="9" spans="2:10" ht="13.5" customHeight="1">
      <c r="B9" s="328" t="s">
        <v>1031</v>
      </c>
      <c r="C9" s="53" t="s">
        <v>1014</v>
      </c>
      <c r="D9" s="54">
        <v>0</v>
      </c>
      <c r="E9" s="54">
        <v>0</v>
      </c>
      <c r="F9" s="54"/>
      <c r="G9" s="54"/>
      <c r="H9" s="102">
        <f aca="true" t="shared" si="0" ref="H9:H18">SUM(D9:G9)</f>
        <v>0</v>
      </c>
      <c r="I9" s="55">
        <v>0</v>
      </c>
      <c r="J9" s="27"/>
    </row>
    <row r="10" spans="2:10" ht="13.5" customHeight="1">
      <c r="B10" s="328" t="s">
        <v>1015</v>
      </c>
      <c r="C10" s="53" t="s">
        <v>1016</v>
      </c>
      <c r="D10" s="54">
        <v>59240.53</v>
      </c>
      <c r="E10" s="54"/>
      <c r="F10" s="54"/>
      <c r="G10" s="54"/>
      <c r="H10" s="102">
        <f t="shared" si="0"/>
        <v>59240.53</v>
      </c>
      <c r="I10" s="55">
        <v>59240.53</v>
      </c>
      <c r="J10" s="27"/>
    </row>
    <row r="11" spans="2:10" ht="13.5" customHeight="1">
      <c r="B11" s="328" t="s">
        <v>1017</v>
      </c>
      <c r="C11" s="53" t="s">
        <v>1018</v>
      </c>
      <c r="D11" s="54">
        <v>24006.52</v>
      </c>
      <c r="E11" s="54"/>
      <c r="F11" s="54"/>
      <c r="G11" s="54"/>
      <c r="H11" s="102">
        <f t="shared" si="0"/>
        <v>24006.52</v>
      </c>
      <c r="I11" s="55">
        <v>22831.27</v>
      </c>
      <c r="J11" s="27"/>
    </row>
    <row r="12" spans="2:10" ht="13.5" customHeight="1">
      <c r="B12" s="328" t="s">
        <v>1019</v>
      </c>
      <c r="C12" s="53" t="s">
        <v>1089</v>
      </c>
      <c r="D12" s="54">
        <v>0</v>
      </c>
      <c r="E12" s="54"/>
      <c r="F12" s="54"/>
      <c r="G12" s="54"/>
      <c r="H12" s="102">
        <f t="shared" si="0"/>
        <v>0</v>
      </c>
      <c r="I12" s="55">
        <v>0</v>
      </c>
      <c r="J12" s="27"/>
    </row>
    <row r="13" spans="2:10" ht="13.5" customHeight="1">
      <c r="B13" s="328" t="s">
        <v>1032</v>
      </c>
      <c r="C13" s="53" t="s">
        <v>1033</v>
      </c>
      <c r="D13" s="54">
        <v>0</v>
      </c>
      <c r="E13" s="54"/>
      <c r="F13" s="54"/>
      <c r="G13" s="54"/>
      <c r="H13" s="102">
        <f t="shared" si="0"/>
        <v>0</v>
      </c>
      <c r="I13" s="55">
        <v>0</v>
      </c>
      <c r="J13" s="27"/>
    </row>
    <row r="14" spans="2:10" ht="13.5" customHeight="1">
      <c r="B14" s="328" t="s">
        <v>1034</v>
      </c>
      <c r="C14" s="53" t="s">
        <v>1035</v>
      </c>
      <c r="D14" s="54">
        <f>16489.56+3618.19</f>
        <v>20107.75</v>
      </c>
      <c r="E14" s="54"/>
      <c r="F14" s="54"/>
      <c r="G14" s="54"/>
      <c r="H14" s="102">
        <f t="shared" si="0"/>
        <v>20107.75</v>
      </c>
      <c r="I14" s="55">
        <f>5694.75+2497.14</f>
        <v>8191.889999999999</v>
      </c>
      <c r="J14" s="27"/>
    </row>
    <row r="15" spans="2:10" ht="13.5" customHeight="1">
      <c r="B15" s="328" t="s">
        <v>1037</v>
      </c>
      <c r="C15" s="53" t="s">
        <v>1038</v>
      </c>
      <c r="D15" s="54">
        <f>1100</f>
        <v>1100</v>
      </c>
      <c r="E15" s="54"/>
      <c r="F15" s="54"/>
      <c r="G15" s="54"/>
      <c r="H15" s="102">
        <f t="shared" si="0"/>
        <v>1100</v>
      </c>
      <c r="I15" s="55">
        <v>0</v>
      </c>
      <c r="J15" s="27"/>
    </row>
    <row r="16" spans="2:10" ht="13.5" customHeight="1">
      <c r="B16" s="328" t="s">
        <v>1040</v>
      </c>
      <c r="C16" s="53" t="s">
        <v>1039</v>
      </c>
      <c r="D16" s="54">
        <v>8140.37</v>
      </c>
      <c r="E16" s="54"/>
      <c r="F16" s="54"/>
      <c r="G16" s="54"/>
      <c r="H16" s="102">
        <f t="shared" si="0"/>
        <v>8140.37</v>
      </c>
      <c r="I16" s="55">
        <v>7089.38</v>
      </c>
      <c r="J16" s="27"/>
    </row>
    <row r="17" spans="2:10" ht="13.5" customHeight="1">
      <c r="B17" s="328" t="s">
        <v>452</v>
      </c>
      <c r="C17" s="53" t="s">
        <v>1041</v>
      </c>
      <c r="D17" s="54">
        <v>0</v>
      </c>
      <c r="E17" s="54"/>
      <c r="F17" s="54"/>
      <c r="G17" s="54"/>
      <c r="H17" s="102">
        <f t="shared" si="0"/>
        <v>0</v>
      </c>
      <c r="I17" s="55">
        <v>0</v>
      </c>
      <c r="J17" s="27"/>
    </row>
    <row r="18" spans="2:10" ht="13.5" customHeight="1">
      <c r="B18" s="328" t="s">
        <v>453</v>
      </c>
      <c r="C18" s="53" t="s">
        <v>1042</v>
      </c>
      <c r="D18" s="54">
        <v>18838</v>
      </c>
      <c r="E18" s="54"/>
      <c r="F18" s="54"/>
      <c r="G18" s="54"/>
      <c r="H18" s="122">
        <f t="shared" si="0"/>
        <v>18838</v>
      </c>
      <c r="I18" s="318">
        <v>4696</v>
      </c>
      <c r="J18" s="27"/>
    </row>
    <row r="19" spans="2:10" ht="13.5" customHeight="1">
      <c r="B19" s="126" t="s">
        <v>117</v>
      </c>
      <c r="C19" s="136" t="s">
        <v>120</v>
      </c>
      <c r="D19" s="54">
        <v>0</v>
      </c>
      <c r="E19" s="54"/>
      <c r="F19" s="54"/>
      <c r="G19" s="54"/>
      <c r="H19" s="102">
        <f>SUM(D19:G19)</f>
        <v>0</v>
      </c>
      <c r="I19" s="439">
        <v>0</v>
      </c>
      <c r="J19" s="27"/>
    </row>
    <row r="20" spans="2:10" ht="13.5" customHeight="1">
      <c r="B20" s="134"/>
      <c r="C20" s="65"/>
      <c r="D20" s="54"/>
      <c r="E20" s="54"/>
      <c r="F20" s="54"/>
      <c r="G20" s="54"/>
      <c r="H20" s="102">
        <f aca="true" t="shared" si="1" ref="H20:H30">SUM(D20:G20)</f>
        <v>0</v>
      </c>
      <c r="I20" s="55"/>
      <c r="J20" s="27"/>
    </row>
    <row r="21" spans="2:10" ht="13.5" customHeight="1">
      <c r="B21" s="134"/>
      <c r="C21" s="65"/>
      <c r="D21" s="54"/>
      <c r="E21" s="54"/>
      <c r="F21" s="54"/>
      <c r="G21" s="54"/>
      <c r="H21" s="102">
        <f t="shared" si="1"/>
        <v>0</v>
      </c>
      <c r="I21" s="55"/>
      <c r="J21" s="27"/>
    </row>
    <row r="22" spans="2:10" ht="13.5" customHeight="1">
      <c r="B22" s="134"/>
      <c r="C22" s="65"/>
      <c r="D22" s="54"/>
      <c r="E22" s="54"/>
      <c r="F22" s="54"/>
      <c r="G22" s="54"/>
      <c r="H22" s="102">
        <f t="shared" si="1"/>
        <v>0</v>
      </c>
      <c r="I22" s="55"/>
      <c r="J22" s="27"/>
    </row>
    <row r="23" spans="2:10" ht="13.5" customHeight="1">
      <c r="B23" s="134"/>
      <c r="C23" s="65"/>
      <c r="D23" s="54"/>
      <c r="E23" s="54"/>
      <c r="F23" s="54"/>
      <c r="G23" s="54"/>
      <c r="H23" s="102">
        <f t="shared" si="1"/>
        <v>0</v>
      </c>
      <c r="I23" s="55"/>
      <c r="J23" s="27"/>
    </row>
    <row r="24" spans="2:10" ht="13.5" customHeight="1">
      <c r="B24" s="134"/>
      <c r="C24" s="65"/>
      <c r="D24" s="54"/>
      <c r="E24" s="54"/>
      <c r="F24" s="54"/>
      <c r="G24" s="54"/>
      <c r="H24" s="102">
        <f t="shared" si="1"/>
        <v>0</v>
      </c>
      <c r="I24" s="55"/>
      <c r="J24" s="27"/>
    </row>
    <row r="25" spans="2:10" ht="13.5" customHeight="1">
      <c r="B25" s="134"/>
      <c r="C25" s="65"/>
      <c r="D25" s="54"/>
      <c r="E25" s="54"/>
      <c r="F25" s="54"/>
      <c r="G25" s="54"/>
      <c r="H25" s="102">
        <f t="shared" si="1"/>
        <v>0</v>
      </c>
      <c r="I25" s="55"/>
      <c r="J25" s="27"/>
    </row>
    <row r="26" spans="2:10" ht="13.5" customHeight="1">
      <c r="B26" s="135"/>
      <c r="C26" s="65"/>
      <c r="D26" s="54"/>
      <c r="E26" s="54"/>
      <c r="F26" s="54"/>
      <c r="G26" s="54"/>
      <c r="H26" s="102">
        <f t="shared" si="1"/>
        <v>0</v>
      </c>
      <c r="I26" s="55"/>
      <c r="J26" s="27"/>
    </row>
    <row r="27" spans="2:10" ht="13.5" customHeight="1">
      <c r="B27" s="135"/>
      <c r="C27" s="65"/>
      <c r="D27" s="54"/>
      <c r="E27" s="54"/>
      <c r="F27" s="54"/>
      <c r="G27" s="54"/>
      <c r="H27" s="102">
        <f t="shared" si="1"/>
        <v>0</v>
      </c>
      <c r="I27" s="55"/>
      <c r="J27" s="27"/>
    </row>
    <row r="28" spans="2:10" ht="13.5" customHeight="1">
      <c r="B28" s="135"/>
      <c r="C28" s="65"/>
      <c r="D28" s="54"/>
      <c r="E28" s="54"/>
      <c r="F28" s="54"/>
      <c r="G28" s="54"/>
      <c r="H28" s="102">
        <f t="shared" si="1"/>
        <v>0</v>
      </c>
      <c r="I28" s="55"/>
      <c r="J28" s="27"/>
    </row>
    <row r="29" spans="2:10" ht="13.5" customHeight="1">
      <c r="B29" s="135"/>
      <c r="C29" s="65"/>
      <c r="D29" s="54"/>
      <c r="E29" s="54"/>
      <c r="F29" s="54"/>
      <c r="G29" s="54"/>
      <c r="H29" s="102">
        <f t="shared" si="1"/>
        <v>0</v>
      </c>
      <c r="I29" s="55"/>
      <c r="J29" s="27"/>
    </row>
    <row r="30" spans="2:10" ht="13.5" customHeight="1" thickBot="1">
      <c r="B30" s="128"/>
      <c r="C30" s="136"/>
      <c r="D30" s="54"/>
      <c r="E30" s="54"/>
      <c r="F30" s="54"/>
      <c r="G30" s="54"/>
      <c r="H30" s="122">
        <f t="shared" si="1"/>
        <v>0</v>
      </c>
      <c r="I30" s="55"/>
      <c r="J30" s="27"/>
    </row>
    <row r="31" spans="2:10" ht="13.5" customHeight="1" thickBot="1">
      <c r="B31" s="124"/>
      <c r="C31" s="60" t="s">
        <v>885</v>
      </c>
      <c r="D31" s="63">
        <f aca="true" t="shared" si="2" ref="D31:I31">SUM(D8:D30)</f>
        <v>131433.16999999998</v>
      </c>
      <c r="E31" s="63">
        <f t="shared" si="2"/>
        <v>0</v>
      </c>
      <c r="F31" s="63">
        <f t="shared" si="2"/>
        <v>0</v>
      </c>
      <c r="G31" s="63">
        <f t="shared" si="2"/>
        <v>0</v>
      </c>
      <c r="H31" s="63">
        <f t="shared" si="2"/>
        <v>131433.16999999998</v>
      </c>
      <c r="I31" s="64">
        <f t="shared" si="2"/>
        <v>102049.07</v>
      </c>
      <c r="J31" s="27"/>
    </row>
    <row r="32" spans="2:10" ht="13.5" customHeight="1" thickBot="1">
      <c r="B32" s="82" t="s">
        <v>1036</v>
      </c>
      <c r="C32" s="60" t="s">
        <v>1051</v>
      </c>
      <c r="D32" s="51" t="s">
        <v>211</v>
      </c>
      <c r="E32" s="51" t="s">
        <v>211</v>
      </c>
      <c r="F32" s="51" t="s">
        <v>211</v>
      </c>
      <c r="G32" s="51" t="s">
        <v>211</v>
      </c>
      <c r="H32" s="51" t="s">
        <v>211</v>
      </c>
      <c r="I32" s="133" t="s">
        <v>211</v>
      </c>
      <c r="J32" s="27"/>
    </row>
    <row r="33" spans="2:10" ht="13.5" customHeight="1">
      <c r="B33" s="328" t="s">
        <v>1031</v>
      </c>
      <c r="C33" s="53" t="s">
        <v>1014</v>
      </c>
      <c r="D33" s="54">
        <v>0</v>
      </c>
      <c r="E33" s="54"/>
      <c r="F33" s="54"/>
      <c r="G33" s="54"/>
      <c r="H33" s="103">
        <f aca="true" t="shared" si="3" ref="H33:H43">SUM(D33:G33)</f>
        <v>0</v>
      </c>
      <c r="I33" s="55"/>
      <c r="J33" s="27"/>
    </row>
    <row r="34" spans="2:10" ht="13.5" customHeight="1">
      <c r="B34" s="328" t="s">
        <v>1015</v>
      </c>
      <c r="C34" s="53" t="s">
        <v>1016</v>
      </c>
      <c r="D34" s="54">
        <v>0</v>
      </c>
      <c r="E34" s="54"/>
      <c r="F34" s="54"/>
      <c r="G34" s="54"/>
      <c r="H34" s="102">
        <f t="shared" si="3"/>
        <v>0</v>
      </c>
      <c r="I34" s="55"/>
      <c r="J34" s="27"/>
    </row>
    <row r="35" spans="2:10" ht="13.5" customHeight="1">
      <c r="B35" s="328" t="s">
        <v>1017</v>
      </c>
      <c r="C35" s="53" t="s">
        <v>1018</v>
      </c>
      <c r="D35" s="54">
        <v>0</v>
      </c>
      <c r="E35" s="54"/>
      <c r="F35" s="54"/>
      <c r="G35" s="54"/>
      <c r="H35" s="102">
        <f t="shared" si="3"/>
        <v>0</v>
      </c>
      <c r="I35" s="55"/>
      <c r="J35" s="27"/>
    </row>
    <row r="36" spans="2:10" ht="13.5" customHeight="1">
      <c r="B36" s="328" t="s">
        <v>1034</v>
      </c>
      <c r="C36" s="53" t="s">
        <v>1035</v>
      </c>
      <c r="D36" s="54">
        <v>0</v>
      </c>
      <c r="E36" s="54"/>
      <c r="F36" s="54"/>
      <c r="G36" s="54"/>
      <c r="H36" s="102">
        <f t="shared" si="3"/>
        <v>0</v>
      </c>
      <c r="I36" s="55"/>
      <c r="J36" s="27"/>
    </row>
    <row r="37" spans="2:10" ht="13.5" customHeight="1">
      <c r="B37" s="328" t="s">
        <v>452</v>
      </c>
      <c r="C37" s="53" t="s">
        <v>1041</v>
      </c>
      <c r="D37" s="54">
        <v>0</v>
      </c>
      <c r="E37" s="54"/>
      <c r="F37" s="54"/>
      <c r="G37" s="54"/>
      <c r="H37" s="102">
        <f t="shared" si="3"/>
        <v>0</v>
      </c>
      <c r="I37" s="55"/>
      <c r="J37" s="27"/>
    </row>
    <row r="38" spans="2:10" ht="13.5" customHeight="1">
      <c r="B38" s="328" t="s">
        <v>453</v>
      </c>
      <c r="C38" s="53" t="s">
        <v>1042</v>
      </c>
      <c r="D38" s="54">
        <v>0</v>
      </c>
      <c r="E38" s="54"/>
      <c r="F38" s="54"/>
      <c r="G38" s="54"/>
      <c r="H38" s="102">
        <f t="shared" si="3"/>
        <v>0</v>
      </c>
      <c r="I38" s="55"/>
      <c r="J38" s="27"/>
    </row>
    <row r="39" spans="2:10" ht="13.5" customHeight="1">
      <c r="B39" s="127"/>
      <c r="C39" s="59"/>
      <c r="D39" s="54">
        <v>0</v>
      </c>
      <c r="E39" s="54"/>
      <c r="F39" s="54"/>
      <c r="G39" s="54"/>
      <c r="H39" s="102">
        <f t="shared" si="3"/>
        <v>0</v>
      </c>
      <c r="I39" s="55"/>
      <c r="J39" s="27"/>
    </row>
    <row r="40" spans="2:10" ht="13.5" customHeight="1">
      <c r="B40" s="127"/>
      <c r="C40" s="59"/>
      <c r="D40" s="54"/>
      <c r="E40" s="54"/>
      <c r="F40" s="54"/>
      <c r="G40" s="54"/>
      <c r="H40" s="102">
        <f t="shared" si="3"/>
        <v>0</v>
      </c>
      <c r="I40" s="55"/>
      <c r="J40" s="27"/>
    </row>
    <row r="41" spans="2:10" ht="13.5" customHeight="1">
      <c r="B41" s="127"/>
      <c r="C41" s="59"/>
      <c r="D41" s="54"/>
      <c r="E41" s="54"/>
      <c r="F41" s="54"/>
      <c r="G41" s="54"/>
      <c r="H41" s="102">
        <f t="shared" si="3"/>
        <v>0</v>
      </c>
      <c r="I41" s="55"/>
      <c r="J41" s="27"/>
    </row>
    <row r="42" spans="2:10" ht="13.5" customHeight="1">
      <c r="B42" s="127"/>
      <c r="C42" s="59"/>
      <c r="D42" s="54"/>
      <c r="E42" s="54"/>
      <c r="F42" s="54"/>
      <c r="G42" s="54"/>
      <c r="H42" s="102">
        <f t="shared" si="3"/>
        <v>0</v>
      </c>
      <c r="I42" s="55"/>
      <c r="J42" s="27"/>
    </row>
    <row r="43" spans="2:10" ht="13.5" customHeight="1">
      <c r="B43" s="135"/>
      <c r="C43" s="65"/>
      <c r="D43" s="54"/>
      <c r="E43" s="54"/>
      <c r="F43" s="54"/>
      <c r="G43" s="54"/>
      <c r="H43" s="102">
        <f t="shared" si="3"/>
        <v>0</v>
      </c>
      <c r="I43" s="55"/>
      <c r="J43" s="27"/>
    </row>
    <row r="44" spans="2:10" ht="13.5" customHeight="1" thickBot="1">
      <c r="B44" s="128"/>
      <c r="C44" s="136"/>
      <c r="D44" s="54"/>
      <c r="E44" s="54"/>
      <c r="F44" s="54"/>
      <c r="G44" s="54"/>
      <c r="H44" s="122">
        <f>SUM(D44:G44)</f>
        <v>0</v>
      </c>
      <c r="I44" s="55"/>
      <c r="J44" s="27"/>
    </row>
    <row r="45" spans="2:10" ht="13.5" customHeight="1" thickBot="1">
      <c r="B45" s="137"/>
      <c r="C45" s="138" t="s">
        <v>885</v>
      </c>
      <c r="D45" s="121">
        <f aca="true" t="shared" si="4" ref="D45:I45">SUM(D33:D44)</f>
        <v>0</v>
      </c>
      <c r="E45" s="121">
        <f t="shared" si="4"/>
        <v>0</v>
      </c>
      <c r="F45" s="121">
        <f t="shared" si="4"/>
        <v>0</v>
      </c>
      <c r="G45" s="121">
        <f t="shared" si="4"/>
        <v>0</v>
      </c>
      <c r="H45" s="121">
        <f t="shared" si="4"/>
        <v>0</v>
      </c>
      <c r="I45" s="76">
        <f t="shared" si="4"/>
        <v>0</v>
      </c>
      <c r="J45" s="27"/>
    </row>
    <row r="46" spans="2:10" ht="21.75" customHeight="1" thickBot="1">
      <c r="B46" s="655" t="s">
        <v>1054</v>
      </c>
      <c r="C46" s="656"/>
      <c r="D46" s="63">
        <f aca="true" t="shared" si="5" ref="D46:I46">D31+D45</f>
        <v>131433.16999999998</v>
      </c>
      <c r="E46" s="63">
        <f t="shared" si="5"/>
        <v>0</v>
      </c>
      <c r="F46" s="63">
        <f t="shared" si="5"/>
        <v>0</v>
      </c>
      <c r="G46" s="63">
        <f t="shared" si="5"/>
        <v>0</v>
      </c>
      <c r="H46" s="63">
        <f t="shared" si="5"/>
        <v>131433.16999999998</v>
      </c>
      <c r="I46" s="64">
        <f t="shared" si="5"/>
        <v>102049.07</v>
      </c>
      <c r="J46" s="27"/>
    </row>
    <row r="47" spans="2:10" ht="24" customHeight="1">
      <c r="B47" s="603" t="s">
        <v>870</v>
      </c>
      <c r="C47" s="604"/>
      <c r="D47" s="54">
        <f>3282.35</f>
        <v>3282.35</v>
      </c>
      <c r="E47" s="54">
        <v>0</v>
      </c>
      <c r="F47" s="54">
        <v>0</v>
      </c>
      <c r="G47" s="54">
        <v>0</v>
      </c>
      <c r="H47" s="103">
        <f>SUM(D47:G47)</f>
        <v>3282.35</v>
      </c>
      <c r="I47" s="210">
        <v>3282.35</v>
      </c>
      <c r="J47" s="27"/>
    </row>
    <row r="48" spans="2:10" ht="24" customHeight="1">
      <c r="B48" s="601" t="s">
        <v>871</v>
      </c>
      <c r="C48" s="602"/>
      <c r="D48" s="54">
        <v>0</v>
      </c>
      <c r="E48" s="54">
        <v>0</v>
      </c>
      <c r="F48" s="54"/>
      <c r="G48" s="54"/>
      <c r="H48" s="103">
        <f>SUM(D48:G48)</f>
        <v>0</v>
      </c>
      <c r="I48" s="210">
        <v>0</v>
      </c>
      <c r="J48" s="27"/>
    </row>
    <row r="49" spans="2:10" ht="18" customHeight="1">
      <c r="B49" s="311" t="s">
        <v>1045</v>
      </c>
      <c r="C49" s="312"/>
      <c r="D49" s="54">
        <v>0</v>
      </c>
      <c r="E49" s="54">
        <v>0</v>
      </c>
      <c r="F49" s="54"/>
      <c r="G49" s="54"/>
      <c r="H49" s="102">
        <f>SUM(D49:G49)</f>
        <v>0</v>
      </c>
      <c r="I49" s="210">
        <v>0</v>
      </c>
      <c r="J49" s="27"/>
    </row>
    <row r="50" spans="2:10" ht="18" customHeight="1" thickBot="1">
      <c r="B50" s="311" t="s">
        <v>1053</v>
      </c>
      <c r="C50" s="312"/>
      <c r="D50" s="54">
        <v>0</v>
      </c>
      <c r="E50" s="54">
        <v>0</v>
      </c>
      <c r="F50" s="54"/>
      <c r="G50" s="54"/>
      <c r="H50" s="102">
        <f>SUM(D50:G50)</f>
        <v>0</v>
      </c>
      <c r="I50" s="210">
        <v>0</v>
      </c>
      <c r="J50" s="27"/>
    </row>
    <row r="51" spans="2:10" ht="21.75" customHeight="1" thickBot="1">
      <c r="B51" s="613" t="s">
        <v>886</v>
      </c>
      <c r="C51" s="614"/>
      <c r="D51" s="66">
        <f aca="true" t="shared" si="6" ref="D51:I51">D46-D47-D48-D49-D50</f>
        <v>128150.81999999998</v>
      </c>
      <c r="E51" s="66">
        <f t="shared" si="6"/>
        <v>0</v>
      </c>
      <c r="F51" s="66">
        <f t="shared" si="6"/>
        <v>0</v>
      </c>
      <c r="G51" s="66">
        <f t="shared" si="6"/>
        <v>0</v>
      </c>
      <c r="H51" s="66">
        <f t="shared" si="6"/>
        <v>128150.81999999998</v>
      </c>
      <c r="I51" s="67">
        <f t="shared" si="6"/>
        <v>98766.72</v>
      </c>
      <c r="J51" s="27"/>
    </row>
    <row r="52" spans="2:10" ht="9.75" customHeight="1">
      <c r="B52" s="68"/>
      <c r="C52" s="69"/>
      <c r="D52" s="89"/>
      <c r="E52" s="89"/>
      <c r="F52" s="89"/>
      <c r="G52" s="89"/>
      <c r="H52" s="89"/>
      <c r="I52" s="89"/>
      <c r="J52" s="27"/>
    </row>
    <row r="53" spans="2:10" ht="9.75" customHeight="1">
      <c r="B53" s="68"/>
      <c r="C53" s="69"/>
      <c r="D53" s="89"/>
      <c r="E53" s="89"/>
      <c r="F53" s="89"/>
      <c r="G53" s="89"/>
      <c r="H53" s="89"/>
      <c r="I53" s="89"/>
      <c r="J53" s="27"/>
    </row>
  </sheetData>
  <sheetProtection password="DCD0" sheet="1" objects="1" scenarios="1"/>
  <mergeCells count="13">
    <mergeCell ref="D2:E2"/>
    <mergeCell ref="B4:I4"/>
    <mergeCell ref="B46:C46"/>
    <mergeCell ref="I5:I6"/>
    <mergeCell ref="B51:C51"/>
    <mergeCell ref="D5:D6"/>
    <mergeCell ref="G5:G6"/>
    <mergeCell ref="H5:H6"/>
    <mergeCell ref="B5:C6"/>
    <mergeCell ref="E5:E6"/>
    <mergeCell ref="F5:F6"/>
    <mergeCell ref="B47:C47"/>
    <mergeCell ref="B48:C48"/>
  </mergeCells>
  <printOptions horizontalCentered="1"/>
  <pageMargins left="0.49" right="0.1968503937007874" top="0.62" bottom="0.3937007874015748" header="0.25" footer="0.1968503937007874"/>
  <pageSetup fitToHeight="1" fitToWidth="1" horizontalDpi="300" verticalDpi="300" orientation="landscape" paperSize="9" scale="69" r:id="rId2"/>
  <headerFooter alignWithMargins="0">
    <oddHeader>&amp;C&amp;8
    &amp;R
&amp;"Times New Roman,Normal"QUADRO 04
&amp;"Arial,Normal"
</oddHeader>
  </headerFooter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Plan8">
    <pageSetUpPr fitToPage="1"/>
  </sheetPr>
  <dimension ref="A1:L273"/>
  <sheetViews>
    <sheetView showGridLines="0" showRowColHeaders="0" workbookViewId="0" topLeftCell="A64">
      <selection activeCell="B2" sqref="B2:K64"/>
    </sheetView>
  </sheetViews>
  <sheetFormatPr defaultColWidth="9.140625" defaultRowHeight="12.75"/>
  <cols>
    <col min="1" max="1" width="1.7109375" style="0" customWidth="1"/>
    <col min="2" max="2" width="47.7109375" style="0" customWidth="1"/>
    <col min="3" max="3" width="17.7109375" style="0" customWidth="1"/>
    <col min="4" max="4" width="19.7109375" style="0" customWidth="1"/>
    <col min="5" max="5" width="15.7109375" style="0" customWidth="1"/>
    <col min="6" max="6" width="17.7109375" style="0" customWidth="1"/>
    <col min="7" max="7" width="19.7109375" style="0" customWidth="1"/>
    <col min="8" max="8" width="15.7109375" style="0" customWidth="1"/>
    <col min="9" max="9" width="17.7109375" style="0" customWidth="1"/>
    <col min="10" max="10" width="20.7109375" style="0" customWidth="1"/>
    <col min="11" max="11" width="15.7109375" style="0" customWidth="1"/>
    <col min="12" max="12" width="5.00390625" style="0" customWidth="1"/>
    <col min="13" max="13" width="15.7109375" style="0" hidden="1" customWidth="1"/>
    <col min="14" max="16384" width="0" style="0" hidden="1" customWidth="1"/>
  </cols>
  <sheetData>
    <row r="1" spans="1:11" ht="9.75" customHeight="1">
      <c r="A1" s="26"/>
      <c r="B1" s="26"/>
      <c r="C1" s="26"/>
      <c r="D1" s="26"/>
      <c r="E1" s="26"/>
      <c r="F1" s="26"/>
      <c r="G1" s="26"/>
      <c r="H1" s="26"/>
      <c r="I1" s="30"/>
      <c r="J1" s="30"/>
      <c r="K1" s="30"/>
    </row>
    <row r="2" spans="1:12" ht="9" customHeight="1">
      <c r="A2" s="633"/>
      <c r="B2" s="635" t="s">
        <v>241</v>
      </c>
      <c r="C2" s="531" t="str">
        <f>COMANDOBLOQUEADO!S19</f>
        <v>CESÁRIO LANGE</v>
      </c>
      <c r="D2" s="667"/>
      <c r="E2" s="667"/>
      <c r="F2" s="531"/>
      <c r="G2" s="531"/>
      <c r="H2" s="531"/>
      <c r="I2" s="635" t="s">
        <v>237</v>
      </c>
      <c r="J2" s="531" t="str">
        <f>IF(COMANDOBLOQUEADO!U6="1º TRIMESTRE","1º TRIMESTRE","1º TRIMESTRE")</f>
        <v>1º TRIMESTRE</v>
      </c>
      <c r="K2" s="531" t="str">
        <f>COMANDOBLOQUEADO!Y6</f>
        <v>2006</v>
      </c>
      <c r="L2" s="531"/>
    </row>
    <row r="3" spans="1:12" ht="9" customHeight="1">
      <c r="A3" s="633"/>
      <c r="B3" s="635"/>
      <c r="C3" s="531"/>
      <c r="D3" s="667"/>
      <c r="E3" s="667"/>
      <c r="F3" s="531"/>
      <c r="G3" s="531"/>
      <c r="H3" s="531"/>
      <c r="I3" s="667"/>
      <c r="J3" s="531"/>
      <c r="K3" s="531"/>
      <c r="L3" s="531"/>
    </row>
    <row r="4" spans="1:12" ht="15" customHeight="1">
      <c r="A4" s="68"/>
      <c r="B4" s="68"/>
      <c r="C4" s="125"/>
      <c r="D4" s="125"/>
      <c r="E4" s="125"/>
      <c r="F4" s="125"/>
      <c r="G4" s="125"/>
      <c r="H4" s="125"/>
      <c r="I4" s="30"/>
      <c r="J4" s="30"/>
      <c r="K4" s="30"/>
      <c r="L4" s="531"/>
    </row>
    <row r="5" spans="1:12" ht="9.75" customHeight="1">
      <c r="A5" s="68"/>
      <c r="B5" s="666" t="s">
        <v>1093</v>
      </c>
      <c r="C5" s="667"/>
      <c r="D5" s="667"/>
      <c r="E5" s="667"/>
      <c r="F5" s="667"/>
      <c r="G5" s="667"/>
      <c r="H5" s="667"/>
      <c r="I5" s="592"/>
      <c r="J5" s="592"/>
      <c r="K5" s="592"/>
      <c r="L5" s="531"/>
    </row>
    <row r="6" spans="1:12" ht="9.75" customHeight="1">
      <c r="A6" s="68"/>
      <c r="B6" s="667"/>
      <c r="C6" s="667"/>
      <c r="D6" s="667"/>
      <c r="E6" s="667"/>
      <c r="F6" s="667"/>
      <c r="G6" s="667"/>
      <c r="H6" s="667"/>
      <c r="I6" s="592"/>
      <c r="J6" s="592"/>
      <c r="K6" s="592"/>
      <c r="L6" s="531"/>
    </row>
    <row r="7" spans="1:12" ht="13.5" customHeight="1" thickBot="1">
      <c r="A7" s="83"/>
      <c r="B7" s="85"/>
      <c r="C7" s="85"/>
      <c r="D7" s="85"/>
      <c r="E7" s="85"/>
      <c r="F7" s="85"/>
      <c r="G7" s="85"/>
      <c r="H7" s="85"/>
      <c r="I7" s="30"/>
      <c r="J7" s="30"/>
      <c r="K7" s="30"/>
      <c r="L7" s="531"/>
    </row>
    <row r="8" spans="1:12" ht="18.75">
      <c r="A8" s="86"/>
      <c r="B8" s="99" t="s">
        <v>1067</v>
      </c>
      <c r="C8" s="320" t="s">
        <v>1063</v>
      </c>
      <c r="D8" s="139"/>
      <c r="E8" s="139"/>
      <c r="F8" s="139"/>
      <c r="G8" s="140"/>
      <c r="H8" s="140"/>
      <c r="I8" s="141"/>
      <c r="J8" s="141"/>
      <c r="K8" s="142"/>
      <c r="L8" s="531"/>
    </row>
    <row r="9" spans="1:12" ht="4.5" customHeight="1" thickBot="1">
      <c r="A9" s="143"/>
      <c r="B9" s="144"/>
      <c r="C9" s="145"/>
      <c r="D9" s="145"/>
      <c r="E9" s="145"/>
      <c r="F9" s="145"/>
      <c r="G9" s="146"/>
      <c r="H9" s="146"/>
      <c r="I9" s="147"/>
      <c r="J9" s="147"/>
      <c r="K9" s="148"/>
      <c r="L9" s="531"/>
    </row>
    <row r="10" spans="1:11" ht="13.5" customHeight="1">
      <c r="A10" s="74"/>
      <c r="B10" s="658" t="s">
        <v>907</v>
      </c>
      <c r="C10" s="661" t="s">
        <v>1056</v>
      </c>
      <c r="D10" s="643" t="s">
        <v>934</v>
      </c>
      <c r="E10" s="668" t="s">
        <v>931</v>
      </c>
      <c r="F10" s="661" t="s">
        <v>1059</v>
      </c>
      <c r="G10" s="643" t="s">
        <v>933</v>
      </c>
      <c r="H10" s="668" t="s">
        <v>931</v>
      </c>
      <c r="I10" s="661" t="s">
        <v>1060</v>
      </c>
      <c r="J10" s="643" t="s">
        <v>935</v>
      </c>
      <c r="K10" s="668" t="s">
        <v>931</v>
      </c>
    </row>
    <row r="11" spans="1:11" ht="13.5" customHeight="1">
      <c r="A11" s="53"/>
      <c r="B11" s="659"/>
      <c r="C11" s="662"/>
      <c r="D11" s="664"/>
      <c r="E11" s="669"/>
      <c r="F11" s="662"/>
      <c r="G11" s="664"/>
      <c r="H11" s="669"/>
      <c r="I11" s="662"/>
      <c r="J11" s="664"/>
      <c r="K11" s="669"/>
    </row>
    <row r="12" spans="1:11" ht="13.5" customHeight="1">
      <c r="A12" s="53"/>
      <c r="B12" s="659"/>
      <c r="C12" s="662"/>
      <c r="D12" s="664"/>
      <c r="E12" s="669"/>
      <c r="F12" s="662"/>
      <c r="G12" s="664"/>
      <c r="H12" s="669"/>
      <c r="I12" s="662"/>
      <c r="J12" s="664"/>
      <c r="K12" s="669"/>
    </row>
    <row r="13" spans="1:11" ht="13.5" customHeight="1">
      <c r="A13" s="53"/>
      <c r="B13" s="659"/>
      <c r="C13" s="662"/>
      <c r="D13" s="664"/>
      <c r="E13" s="669"/>
      <c r="F13" s="662"/>
      <c r="G13" s="664"/>
      <c r="H13" s="669"/>
      <c r="I13" s="662"/>
      <c r="J13" s="664"/>
      <c r="K13" s="669"/>
    </row>
    <row r="14" spans="1:11" ht="13.5" customHeight="1" thickBot="1">
      <c r="A14" s="53"/>
      <c r="B14" s="660"/>
      <c r="C14" s="663"/>
      <c r="D14" s="665"/>
      <c r="E14" s="670"/>
      <c r="F14" s="663"/>
      <c r="G14" s="665"/>
      <c r="H14" s="670"/>
      <c r="I14" s="663"/>
      <c r="J14" s="665"/>
      <c r="K14" s="670"/>
    </row>
    <row r="15" spans="1:11" ht="9.75" customHeight="1">
      <c r="A15" s="53"/>
      <c r="B15" s="149"/>
      <c r="C15" s="150"/>
      <c r="D15" s="125"/>
      <c r="E15" s="151"/>
      <c r="F15" s="150"/>
      <c r="G15" s="125"/>
      <c r="H15" s="151"/>
      <c r="I15" s="152"/>
      <c r="J15" s="153"/>
      <c r="K15" s="154"/>
    </row>
    <row r="16" spans="1:11" ht="15" customHeight="1">
      <c r="A16" s="53"/>
      <c r="B16" s="673" t="s">
        <v>1058</v>
      </c>
      <c r="C16" s="676">
        <v>1653.25</v>
      </c>
      <c r="D16" s="679">
        <v>1653.25</v>
      </c>
      <c r="E16" s="671">
        <f>D16-C16</f>
        <v>0</v>
      </c>
      <c r="F16" s="676">
        <v>19075.7</v>
      </c>
      <c r="G16" s="679">
        <v>19075.7</v>
      </c>
      <c r="H16" s="671">
        <f>G16-F16</f>
        <v>0</v>
      </c>
      <c r="I16" s="676">
        <v>5597.19</v>
      </c>
      <c r="J16" s="679">
        <v>5597.19</v>
      </c>
      <c r="K16" s="671">
        <f>J16-I16</f>
        <v>0</v>
      </c>
    </row>
    <row r="17" spans="1:11" ht="15" customHeight="1">
      <c r="A17" s="74"/>
      <c r="B17" s="674"/>
      <c r="C17" s="677"/>
      <c r="D17" s="680"/>
      <c r="E17" s="669"/>
      <c r="F17" s="677"/>
      <c r="G17" s="680"/>
      <c r="H17" s="669"/>
      <c r="I17" s="677"/>
      <c r="J17" s="680"/>
      <c r="K17" s="669"/>
    </row>
    <row r="18" spans="1:11" ht="15" customHeight="1">
      <c r="A18" s="53"/>
      <c r="B18" s="675"/>
      <c r="C18" s="678"/>
      <c r="D18" s="681"/>
      <c r="E18" s="672"/>
      <c r="F18" s="678"/>
      <c r="G18" s="681"/>
      <c r="H18" s="672"/>
      <c r="I18" s="678"/>
      <c r="J18" s="681"/>
      <c r="K18" s="672"/>
    </row>
    <row r="19" spans="1:11" ht="9.75" customHeight="1">
      <c r="A19" s="53"/>
      <c r="B19" s="87"/>
      <c r="C19" s="150"/>
      <c r="D19" s="125"/>
      <c r="E19" s="151"/>
      <c r="F19" s="150"/>
      <c r="G19" s="125"/>
      <c r="H19" s="151"/>
      <c r="I19" s="152"/>
      <c r="J19" s="153"/>
      <c r="K19" s="154"/>
    </row>
    <row r="20" spans="1:11" ht="12" customHeight="1">
      <c r="A20" s="53"/>
      <c r="B20" s="673" t="s">
        <v>1057</v>
      </c>
      <c r="C20" s="676">
        <v>49809.97</v>
      </c>
      <c r="D20" s="679">
        <v>49809.97</v>
      </c>
      <c r="E20" s="671">
        <f>D20-C20</f>
        <v>0</v>
      </c>
      <c r="F20" s="676">
        <v>41039.46</v>
      </c>
      <c r="G20" s="679">
        <v>41039.46</v>
      </c>
      <c r="H20" s="671">
        <f>G20-F20</f>
        <v>0</v>
      </c>
      <c r="I20" s="676">
        <v>33837.11</v>
      </c>
      <c r="J20" s="679">
        <v>33837.11</v>
      </c>
      <c r="K20" s="671">
        <f>J20-I20</f>
        <v>0</v>
      </c>
    </row>
    <row r="21" spans="1:11" ht="12" customHeight="1">
      <c r="A21" s="53"/>
      <c r="B21" s="674"/>
      <c r="C21" s="677"/>
      <c r="D21" s="680"/>
      <c r="E21" s="669"/>
      <c r="F21" s="677"/>
      <c r="G21" s="680"/>
      <c r="H21" s="669"/>
      <c r="I21" s="677"/>
      <c r="J21" s="680"/>
      <c r="K21" s="669"/>
    </row>
    <row r="22" spans="1:11" ht="12" customHeight="1">
      <c r="A22" s="53"/>
      <c r="B22" s="675"/>
      <c r="C22" s="678"/>
      <c r="D22" s="681"/>
      <c r="E22" s="672"/>
      <c r="F22" s="678"/>
      <c r="G22" s="681"/>
      <c r="H22" s="672"/>
      <c r="I22" s="678"/>
      <c r="J22" s="681"/>
      <c r="K22" s="672"/>
    </row>
    <row r="23" spans="1:11" ht="9.75" customHeight="1" thickBot="1">
      <c r="A23" s="53"/>
      <c r="B23" s="87"/>
      <c r="C23" s="150"/>
      <c r="D23" s="125"/>
      <c r="E23" s="151"/>
      <c r="F23" s="150"/>
      <c r="G23" s="125"/>
      <c r="H23" s="151"/>
      <c r="I23" s="152"/>
      <c r="J23" s="153"/>
      <c r="K23" s="154"/>
    </row>
    <row r="24" spans="1:11" ht="18" customHeight="1" thickBot="1">
      <c r="A24" s="53"/>
      <c r="B24" s="48" t="s">
        <v>932</v>
      </c>
      <c r="C24" s="155">
        <f>C16+C20</f>
        <v>51463.22</v>
      </c>
      <c r="D24" s="63">
        <f aca="true" t="shared" si="0" ref="D24:K24">D16+D20</f>
        <v>51463.22</v>
      </c>
      <c r="E24" s="157">
        <f t="shared" si="0"/>
        <v>0</v>
      </c>
      <c r="F24" s="155">
        <f t="shared" si="0"/>
        <v>60115.16</v>
      </c>
      <c r="G24" s="63">
        <f t="shared" si="0"/>
        <v>60115.16</v>
      </c>
      <c r="H24" s="157">
        <f t="shared" si="0"/>
        <v>0</v>
      </c>
      <c r="I24" s="155">
        <f t="shared" si="0"/>
        <v>39434.3</v>
      </c>
      <c r="J24" s="63">
        <f t="shared" si="0"/>
        <v>39434.3</v>
      </c>
      <c r="K24" s="64">
        <f t="shared" si="0"/>
        <v>0</v>
      </c>
    </row>
    <row r="25" spans="1:11" ht="15" customHeight="1">
      <c r="A25" s="53"/>
      <c r="B25" s="68"/>
      <c r="C25" s="125"/>
      <c r="D25" s="125"/>
      <c r="E25" s="125"/>
      <c r="F25" s="125"/>
      <c r="G25" s="125"/>
      <c r="H25" s="125"/>
      <c r="I25" s="125"/>
      <c r="J25" s="125"/>
      <c r="K25" s="125"/>
    </row>
    <row r="26" spans="1:11" ht="13.5" customHeight="1" thickBot="1">
      <c r="A26" s="53"/>
      <c r="B26" s="53"/>
      <c r="C26" s="125"/>
      <c r="D26" s="125"/>
      <c r="E26" s="125"/>
      <c r="F26" s="125"/>
      <c r="G26" s="125"/>
      <c r="H26" s="125"/>
      <c r="I26" s="30"/>
      <c r="J26" s="30"/>
      <c r="K26" s="30"/>
    </row>
    <row r="27" spans="1:11" ht="18.75">
      <c r="A27" s="53"/>
      <c r="B27" s="99" t="s">
        <v>1068</v>
      </c>
      <c r="C27" s="320" t="s">
        <v>1064</v>
      </c>
      <c r="D27" s="139"/>
      <c r="E27" s="139"/>
      <c r="F27" s="139"/>
      <c r="G27" s="140"/>
      <c r="H27" s="140"/>
      <c r="I27" s="141"/>
      <c r="J27" s="141"/>
      <c r="K27" s="142"/>
    </row>
    <row r="28" spans="1:11" ht="4.5" customHeight="1" thickBot="1">
      <c r="A28" s="53"/>
      <c r="B28" s="156"/>
      <c r="C28" s="145"/>
      <c r="D28" s="145"/>
      <c r="E28" s="145"/>
      <c r="F28" s="145"/>
      <c r="G28" s="100"/>
      <c r="H28" s="100"/>
      <c r="I28" s="147"/>
      <c r="J28" s="147"/>
      <c r="K28" s="148"/>
    </row>
    <row r="29" spans="1:11" ht="13.5" customHeight="1">
      <c r="A29" s="26"/>
      <c r="B29" s="658" t="s">
        <v>907</v>
      </c>
      <c r="C29" s="661" t="s">
        <v>1056</v>
      </c>
      <c r="D29" s="643" t="s">
        <v>934</v>
      </c>
      <c r="E29" s="668" t="s">
        <v>931</v>
      </c>
      <c r="F29" s="661" t="s">
        <v>1059</v>
      </c>
      <c r="G29" s="643" t="s">
        <v>933</v>
      </c>
      <c r="H29" s="668" t="s">
        <v>931</v>
      </c>
      <c r="I29" s="661" t="s">
        <v>1060</v>
      </c>
      <c r="J29" s="643" t="s">
        <v>935</v>
      </c>
      <c r="K29" s="668" t="s">
        <v>931</v>
      </c>
    </row>
    <row r="30" spans="1:11" ht="13.5" customHeight="1">
      <c r="A30" s="30"/>
      <c r="B30" s="659"/>
      <c r="C30" s="662"/>
      <c r="D30" s="664"/>
      <c r="E30" s="669"/>
      <c r="F30" s="662"/>
      <c r="G30" s="664"/>
      <c r="H30" s="669"/>
      <c r="I30" s="662"/>
      <c r="J30" s="664"/>
      <c r="K30" s="669"/>
    </row>
    <row r="31" spans="1:11" ht="13.5" customHeight="1">
      <c r="A31" s="30"/>
      <c r="B31" s="659"/>
      <c r="C31" s="662"/>
      <c r="D31" s="664"/>
      <c r="E31" s="669"/>
      <c r="F31" s="662"/>
      <c r="G31" s="664"/>
      <c r="H31" s="669"/>
      <c r="I31" s="662"/>
      <c r="J31" s="664"/>
      <c r="K31" s="669"/>
    </row>
    <row r="32" spans="1:11" ht="13.5" customHeight="1">
      <c r="A32" s="30"/>
      <c r="B32" s="659"/>
      <c r="C32" s="662"/>
      <c r="D32" s="664"/>
      <c r="E32" s="669"/>
      <c r="F32" s="662"/>
      <c r="G32" s="664"/>
      <c r="H32" s="669"/>
      <c r="I32" s="662"/>
      <c r="J32" s="664"/>
      <c r="K32" s="669"/>
    </row>
    <row r="33" spans="1:11" ht="13.5" customHeight="1" thickBot="1">
      <c r="A33" s="30"/>
      <c r="B33" s="660"/>
      <c r="C33" s="663"/>
      <c r="D33" s="665"/>
      <c r="E33" s="670"/>
      <c r="F33" s="663"/>
      <c r="G33" s="665"/>
      <c r="H33" s="670"/>
      <c r="I33" s="663"/>
      <c r="J33" s="665"/>
      <c r="K33" s="670"/>
    </row>
    <row r="34" spans="1:11" ht="9.75" customHeight="1">
      <c r="A34" s="30"/>
      <c r="B34" s="149"/>
      <c r="C34" s="150"/>
      <c r="D34" s="125"/>
      <c r="E34" s="151"/>
      <c r="F34" s="150"/>
      <c r="G34" s="125"/>
      <c r="H34" s="151"/>
      <c r="I34" s="152"/>
      <c r="J34" s="153"/>
      <c r="K34" s="154"/>
    </row>
    <row r="35" spans="1:11" ht="15" customHeight="1">
      <c r="A35" s="30"/>
      <c r="B35" s="673" t="s">
        <v>1058</v>
      </c>
      <c r="C35" s="676">
        <v>2132.61</v>
      </c>
      <c r="D35" s="679">
        <v>2132.61</v>
      </c>
      <c r="E35" s="671">
        <f>D35-C35</f>
        <v>0</v>
      </c>
      <c r="F35" s="676">
        <v>14519.67</v>
      </c>
      <c r="G35" s="679">
        <v>14519.67</v>
      </c>
      <c r="H35" s="671">
        <f>G35-F35</f>
        <v>0</v>
      </c>
      <c r="I35" s="676">
        <v>9673.41</v>
      </c>
      <c r="J35" s="679">
        <v>9673.41</v>
      </c>
      <c r="K35" s="671">
        <f>J35-I35</f>
        <v>0</v>
      </c>
    </row>
    <row r="36" spans="1:11" ht="15" customHeight="1">
      <c r="A36" s="30"/>
      <c r="B36" s="674"/>
      <c r="C36" s="677"/>
      <c r="D36" s="680"/>
      <c r="E36" s="669"/>
      <c r="F36" s="677"/>
      <c r="G36" s="680"/>
      <c r="H36" s="669"/>
      <c r="I36" s="677"/>
      <c r="J36" s="680"/>
      <c r="K36" s="669"/>
    </row>
    <row r="37" spans="1:11" ht="15" customHeight="1">
      <c r="A37" s="30"/>
      <c r="B37" s="675"/>
      <c r="C37" s="678"/>
      <c r="D37" s="681"/>
      <c r="E37" s="672"/>
      <c r="F37" s="678"/>
      <c r="G37" s="681"/>
      <c r="H37" s="672"/>
      <c r="I37" s="678"/>
      <c r="J37" s="681"/>
      <c r="K37" s="672"/>
    </row>
    <row r="38" spans="1:11" ht="9.75" customHeight="1">
      <c r="A38" s="30"/>
      <c r="B38" s="87"/>
      <c r="C38" s="150"/>
      <c r="D38" s="125"/>
      <c r="E38" s="151"/>
      <c r="F38" s="150"/>
      <c r="G38" s="125"/>
      <c r="H38" s="151"/>
      <c r="I38" s="152"/>
      <c r="J38" s="153"/>
      <c r="K38" s="154"/>
    </row>
    <row r="39" spans="1:11" ht="12" customHeight="1">
      <c r="A39" s="30"/>
      <c r="B39" s="673" t="s">
        <v>1057</v>
      </c>
      <c r="C39" s="676">
        <v>37170.83</v>
      </c>
      <c r="D39" s="679">
        <v>37170.83</v>
      </c>
      <c r="E39" s="671">
        <f>D39-C39</f>
        <v>0</v>
      </c>
      <c r="F39" s="676">
        <v>30875.9</v>
      </c>
      <c r="G39" s="679">
        <v>30875.9</v>
      </c>
      <c r="H39" s="671">
        <f>G39-F39</f>
        <v>0</v>
      </c>
      <c r="I39" s="676">
        <v>29665.14</v>
      </c>
      <c r="J39" s="679">
        <v>29665.14</v>
      </c>
      <c r="K39" s="671">
        <f>J39-I39</f>
        <v>0</v>
      </c>
    </row>
    <row r="40" spans="1:11" ht="12" customHeight="1">
      <c r="A40" s="30"/>
      <c r="B40" s="674"/>
      <c r="C40" s="677"/>
      <c r="D40" s="680"/>
      <c r="E40" s="669"/>
      <c r="F40" s="677"/>
      <c r="G40" s="680"/>
      <c r="H40" s="669"/>
      <c r="I40" s="677"/>
      <c r="J40" s="680"/>
      <c r="K40" s="669"/>
    </row>
    <row r="41" spans="1:11" ht="12" customHeight="1">
      <c r="A41" s="30"/>
      <c r="B41" s="675"/>
      <c r="C41" s="678"/>
      <c r="D41" s="681"/>
      <c r="E41" s="672"/>
      <c r="F41" s="678"/>
      <c r="G41" s="681"/>
      <c r="H41" s="672"/>
      <c r="I41" s="678"/>
      <c r="J41" s="681"/>
      <c r="K41" s="672"/>
    </row>
    <row r="42" spans="1:11" ht="9.75" customHeight="1" thickBot="1">
      <c r="A42" s="30"/>
      <c r="B42" s="87"/>
      <c r="C42" s="150"/>
      <c r="D42" s="125"/>
      <c r="E42" s="151"/>
      <c r="F42" s="150"/>
      <c r="G42" s="125"/>
      <c r="H42" s="151"/>
      <c r="I42" s="152"/>
      <c r="J42" s="153"/>
      <c r="K42" s="154"/>
    </row>
    <row r="43" spans="1:11" ht="18" customHeight="1" thickBot="1">
      <c r="A43" s="30"/>
      <c r="B43" s="50" t="s">
        <v>932</v>
      </c>
      <c r="C43" s="155">
        <f>C35+C39</f>
        <v>39303.44</v>
      </c>
      <c r="D43" s="63">
        <f aca="true" t="shared" si="1" ref="D43:K43">D35+D39</f>
        <v>39303.44</v>
      </c>
      <c r="E43" s="64">
        <f t="shared" si="1"/>
        <v>0</v>
      </c>
      <c r="F43" s="155">
        <f t="shared" si="1"/>
        <v>45395.57</v>
      </c>
      <c r="G43" s="63">
        <f t="shared" si="1"/>
        <v>45395.57</v>
      </c>
      <c r="H43" s="64">
        <f t="shared" si="1"/>
        <v>0</v>
      </c>
      <c r="I43" s="155">
        <f t="shared" si="1"/>
        <v>39338.55</v>
      </c>
      <c r="J43" s="63">
        <f t="shared" si="1"/>
        <v>39338.55</v>
      </c>
      <c r="K43" s="64">
        <f t="shared" si="1"/>
        <v>0</v>
      </c>
    </row>
    <row r="44" spans="1:11" ht="15" customHeight="1">
      <c r="A44" s="30"/>
      <c r="B44" s="68"/>
      <c r="C44" s="125"/>
      <c r="D44" s="125"/>
      <c r="E44" s="125"/>
      <c r="F44" s="125"/>
      <c r="G44" s="125"/>
      <c r="H44" s="125"/>
      <c r="I44" s="125"/>
      <c r="J44" s="125"/>
      <c r="K44" s="125"/>
    </row>
    <row r="45" spans="1:11" ht="13.5" customHeight="1" thickBot="1">
      <c r="A45" s="30"/>
      <c r="B45" s="30"/>
      <c r="C45" s="30"/>
      <c r="D45" s="30"/>
      <c r="E45" s="30"/>
      <c r="F45" s="30"/>
      <c r="G45" s="30"/>
      <c r="H45" s="30"/>
      <c r="I45" s="30"/>
      <c r="J45" s="30"/>
      <c r="K45" s="30"/>
    </row>
    <row r="46" spans="1:11" ht="18.75">
      <c r="A46" s="30"/>
      <c r="B46" s="99" t="s">
        <v>1069</v>
      </c>
      <c r="C46" s="320" t="s">
        <v>1065</v>
      </c>
      <c r="D46" s="139"/>
      <c r="E46" s="139"/>
      <c r="F46" s="139"/>
      <c r="G46" s="140"/>
      <c r="H46" s="140"/>
      <c r="I46" s="141"/>
      <c r="J46" s="141"/>
      <c r="K46" s="142"/>
    </row>
    <row r="47" spans="1:11" ht="4.5" customHeight="1" thickBot="1">
      <c r="A47" s="30"/>
      <c r="B47" s="156"/>
      <c r="C47" s="145"/>
      <c r="D47" s="145"/>
      <c r="E47" s="145"/>
      <c r="F47" s="145"/>
      <c r="G47" s="100"/>
      <c r="H47" s="100"/>
      <c r="I47" s="147"/>
      <c r="J47" s="147"/>
      <c r="K47" s="148"/>
    </row>
    <row r="48" spans="1:11" ht="13.5" customHeight="1">
      <c r="A48" s="30"/>
      <c r="B48" s="658" t="s">
        <v>907</v>
      </c>
      <c r="C48" s="661" t="s">
        <v>1056</v>
      </c>
      <c r="D48" s="643" t="s">
        <v>934</v>
      </c>
      <c r="E48" s="668" t="s">
        <v>931</v>
      </c>
      <c r="F48" s="661" t="s">
        <v>1059</v>
      </c>
      <c r="G48" s="643" t="s">
        <v>933</v>
      </c>
      <c r="H48" s="668" t="s">
        <v>931</v>
      </c>
      <c r="I48" s="661" t="s">
        <v>1060</v>
      </c>
      <c r="J48" s="643" t="s">
        <v>935</v>
      </c>
      <c r="K48" s="668" t="s">
        <v>931</v>
      </c>
    </row>
    <row r="49" spans="1:11" ht="13.5" customHeight="1">
      <c r="A49" s="30"/>
      <c r="B49" s="659"/>
      <c r="C49" s="662"/>
      <c r="D49" s="664"/>
      <c r="E49" s="669"/>
      <c r="F49" s="662"/>
      <c r="G49" s="664"/>
      <c r="H49" s="669"/>
      <c r="I49" s="662"/>
      <c r="J49" s="664"/>
      <c r="K49" s="669"/>
    </row>
    <row r="50" spans="1:11" ht="13.5" customHeight="1">
      <c r="A50" s="30"/>
      <c r="B50" s="659"/>
      <c r="C50" s="662"/>
      <c r="D50" s="664"/>
      <c r="E50" s="669"/>
      <c r="F50" s="662"/>
      <c r="G50" s="664"/>
      <c r="H50" s="669"/>
      <c r="I50" s="662"/>
      <c r="J50" s="664"/>
      <c r="K50" s="669"/>
    </row>
    <row r="51" spans="1:11" ht="13.5" customHeight="1">
      <c r="A51" s="30"/>
      <c r="B51" s="659"/>
      <c r="C51" s="662"/>
      <c r="D51" s="664"/>
      <c r="E51" s="669"/>
      <c r="F51" s="662"/>
      <c r="G51" s="664"/>
      <c r="H51" s="669"/>
      <c r="I51" s="662"/>
      <c r="J51" s="664"/>
      <c r="K51" s="669"/>
    </row>
    <row r="52" spans="1:11" ht="13.5" customHeight="1" thickBot="1">
      <c r="A52" s="30"/>
      <c r="B52" s="660"/>
      <c r="C52" s="663"/>
      <c r="D52" s="665"/>
      <c r="E52" s="670"/>
      <c r="F52" s="663"/>
      <c r="G52" s="665"/>
      <c r="H52" s="670"/>
      <c r="I52" s="663"/>
      <c r="J52" s="665"/>
      <c r="K52" s="670"/>
    </row>
    <row r="53" spans="1:11" ht="9.75" customHeight="1">
      <c r="A53" s="30"/>
      <c r="B53" s="149"/>
      <c r="C53" s="150"/>
      <c r="D53" s="125"/>
      <c r="E53" s="151"/>
      <c r="F53" s="150"/>
      <c r="G53" s="125"/>
      <c r="H53" s="151"/>
      <c r="I53" s="152"/>
      <c r="J53" s="153"/>
      <c r="K53" s="154"/>
    </row>
    <row r="54" spans="1:11" ht="15" customHeight="1">
      <c r="A54" s="30"/>
      <c r="B54" s="673" t="s">
        <v>1058</v>
      </c>
      <c r="C54" s="676">
        <v>13115.2</v>
      </c>
      <c r="D54" s="679">
        <v>13115.2</v>
      </c>
      <c r="E54" s="671">
        <f>D54-C54</f>
        <v>0</v>
      </c>
      <c r="F54" s="676">
        <v>26395.76</v>
      </c>
      <c r="G54" s="679">
        <v>26395.76</v>
      </c>
      <c r="H54" s="671">
        <f>G54-F54</f>
        <v>0</v>
      </c>
      <c r="I54" s="676">
        <v>7055.55</v>
      </c>
      <c r="J54" s="679">
        <v>7055.55</v>
      </c>
      <c r="K54" s="671">
        <f>J54-I54</f>
        <v>0</v>
      </c>
    </row>
    <row r="55" spans="1:11" ht="15" customHeight="1">
      <c r="A55" s="30"/>
      <c r="B55" s="674"/>
      <c r="C55" s="677"/>
      <c r="D55" s="680"/>
      <c r="E55" s="669"/>
      <c r="F55" s="677"/>
      <c r="G55" s="680"/>
      <c r="H55" s="669"/>
      <c r="I55" s="677"/>
      <c r="J55" s="680"/>
      <c r="K55" s="669"/>
    </row>
    <row r="56" spans="1:11" ht="15" customHeight="1">
      <c r="A56" s="30"/>
      <c r="B56" s="675"/>
      <c r="C56" s="678"/>
      <c r="D56" s="681"/>
      <c r="E56" s="672"/>
      <c r="F56" s="678"/>
      <c r="G56" s="681"/>
      <c r="H56" s="672"/>
      <c r="I56" s="678"/>
      <c r="J56" s="681"/>
      <c r="K56" s="672"/>
    </row>
    <row r="57" spans="1:11" ht="9.75" customHeight="1">
      <c r="A57" s="30"/>
      <c r="B57" s="87"/>
      <c r="C57" s="150"/>
      <c r="D57" s="125"/>
      <c r="E57" s="151"/>
      <c r="F57" s="150"/>
      <c r="G57" s="125"/>
      <c r="H57" s="151"/>
      <c r="I57" s="152"/>
      <c r="J57" s="153"/>
      <c r="K57" s="154"/>
    </row>
    <row r="58" spans="1:11" ht="12" customHeight="1">
      <c r="A58" s="30"/>
      <c r="B58" s="673" t="s">
        <v>1057</v>
      </c>
      <c r="C58" s="676">
        <v>28738.2</v>
      </c>
      <c r="D58" s="679">
        <v>28738.2</v>
      </c>
      <c r="E58" s="671">
        <f>D58-C58</f>
        <v>0</v>
      </c>
      <c r="F58" s="676">
        <v>35759.87</v>
      </c>
      <c r="G58" s="679">
        <v>35759.87</v>
      </c>
      <c r="H58" s="671">
        <f>G58-F58</f>
        <v>0</v>
      </c>
      <c r="I58" s="676">
        <v>11788.15</v>
      </c>
      <c r="J58" s="679">
        <v>11788.15</v>
      </c>
      <c r="K58" s="671">
        <f>J58-I58</f>
        <v>0</v>
      </c>
    </row>
    <row r="59" spans="1:11" ht="12" customHeight="1">
      <c r="A59" s="30"/>
      <c r="B59" s="674"/>
      <c r="C59" s="677"/>
      <c r="D59" s="680"/>
      <c r="E59" s="669"/>
      <c r="F59" s="677"/>
      <c r="G59" s="680"/>
      <c r="H59" s="669"/>
      <c r="I59" s="677"/>
      <c r="J59" s="680"/>
      <c r="K59" s="669"/>
    </row>
    <row r="60" spans="1:11" ht="12" customHeight="1">
      <c r="A60" s="30"/>
      <c r="B60" s="675"/>
      <c r="C60" s="678"/>
      <c r="D60" s="681"/>
      <c r="E60" s="672"/>
      <c r="F60" s="678"/>
      <c r="G60" s="681"/>
      <c r="H60" s="672"/>
      <c r="I60" s="678"/>
      <c r="J60" s="681"/>
      <c r="K60" s="672"/>
    </row>
    <row r="61" spans="1:11" ht="9.75" customHeight="1" thickBot="1">
      <c r="A61" s="30"/>
      <c r="B61" s="87"/>
      <c r="C61" s="150"/>
      <c r="D61" s="125"/>
      <c r="E61" s="151"/>
      <c r="F61" s="150"/>
      <c r="G61" s="125"/>
      <c r="H61" s="151"/>
      <c r="I61" s="152"/>
      <c r="J61" s="153"/>
      <c r="K61" s="154"/>
    </row>
    <row r="62" spans="1:11" ht="18" customHeight="1" thickBot="1">
      <c r="A62" s="30"/>
      <c r="B62" s="48" t="s">
        <v>932</v>
      </c>
      <c r="C62" s="155">
        <f>C54+C58</f>
        <v>41853.4</v>
      </c>
      <c r="D62" s="63">
        <f aca="true" t="shared" si="2" ref="D62:K62">D54+D58</f>
        <v>41853.4</v>
      </c>
      <c r="E62" s="64">
        <f t="shared" si="2"/>
        <v>0</v>
      </c>
      <c r="F62" s="155">
        <f t="shared" si="2"/>
        <v>62155.630000000005</v>
      </c>
      <c r="G62" s="63">
        <f t="shared" si="2"/>
        <v>62155.630000000005</v>
      </c>
      <c r="H62" s="64">
        <f t="shared" si="2"/>
        <v>0</v>
      </c>
      <c r="I62" s="155">
        <f t="shared" si="2"/>
        <v>18843.7</v>
      </c>
      <c r="J62" s="63">
        <f t="shared" si="2"/>
        <v>18843.7</v>
      </c>
      <c r="K62" s="64">
        <f t="shared" si="2"/>
        <v>0</v>
      </c>
    </row>
    <row r="63" spans="1:11" ht="15" customHeight="1">
      <c r="A63" s="30"/>
      <c r="B63" s="68"/>
      <c r="C63" s="89"/>
      <c r="D63" s="89"/>
      <c r="E63" s="89"/>
      <c r="F63" s="89"/>
      <c r="G63" s="89"/>
      <c r="H63" s="89"/>
      <c r="I63" s="89"/>
      <c r="J63" s="89"/>
      <c r="K63" s="89"/>
    </row>
    <row r="64" spans="1:11" ht="15" customHeight="1">
      <c r="A64" s="30"/>
      <c r="B64" s="68"/>
      <c r="C64" s="89"/>
      <c r="D64" s="89"/>
      <c r="E64" s="89"/>
      <c r="F64" s="89"/>
      <c r="G64" s="89"/>
      <c r="H64" s="89"/>
      <c r="I64" s="89"/>
      <c r="J64" s="89"/>
      <c r="K64" s="89"/>
    </row>
    <row r="65" spans="1:11" ht="4.5" customHeight="1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5" customHeight="1">
      <c r="A66" s="30"/>
      <c r="B66" s="635" t="s">
        <v>241</v>
      </c>
      <c r="C66" s="531" t="str">
        <f>COMANDOBLOQUEADO!S19</f>
        <v>CESÁRIO LANGE</v>
      </c>
      <c r="D66" s="611"/>
      <c r="E66" s="611"/>
      <c r="F66" s="22"/>
      <c r="G66" s="22"/>
      <c r="H66" s="22"/>
      <c r="I66" s="216" t="s">
        <v>237</v>
      </c>
      <c r="J66" s="22">
        <f>IF(COMANDOBLOQUEADO!U6="1º TRIMESTRE","",IF(COMANDOBLOQUEADO!U6="2º TRIMESTRE","2º TRIMESTRE","2º TRIMESTRE"))</f>
      </c>
      <c r="K66" s="22" t="str">
        <f>COMANDOBLOQUEADO!Y6</f>
        <v>2006</v>
      </c>
    </row>
    <row r="67" spans="1:11" ht="12" customHeight="1">
      <c r="A67" s="30"/>
      <c r="B67" s="635"/>
      <c r="C67" s="22"/>
      <c r="D67" s="319"/>
      <c r="E67" s="319"/>
      <c r="F67" s="22"/>
      <c r="G67" s="22"/>
      <c r="H67" s="22"/>
      <c r="I67" s="216"/>
      <c r="J67" s="22"/>
      <c r="K67" s="22"/>
    </row>
    <row r="68" spans="1:11" ht="9" customHeight="1">
      <c r="A68" s="30"/>
      <c r="B68" s="666" t="s">
        <v>930</v>
      </c>
      <c r="C68" s="667"/>
      <c r="D68" s="667"/>
      <c r="E68" s="667"/>
      <c r="F68" s="667"/>
      <c r="G68" s="667"/>
      <c r="H68" s="667"/>
      <c r="I68" s="592"/>
      <c r="J68" s="592"/>
      <c r="K68" s="592"/>
    </row>
    <row r="69" spans="1:11" ht="9" customHeight="1">
      <c r="A69" s="30"/>
      <c r="B69" s="667"/>
      <c r="C69" s="667"/>
      <c r="D69" s="667"/>
      <c r="E69" s="667"/>
      <c r="F69" s="667"/>
      <c r="G69" s="667"/>
      <c r="H69" s="667"/>
      <c r="I69" s="592"/>
      <c r="J69" s="592"/>
      <c r="K69" s="592"/>
    </row>
    <row r="70" spans="1:11" ht="12" customHeight="1" thickBot="1">
      <c r="A70" s="30"/>
      <c r="B70" s="45"/>
      <c r="C70" s="22"/>
      <c r="D70" s="317"/>
      <c r="E70" s="317"/>
      <c r="F70" s="22"/>
      <c r="G70" s="22"/>
      <c r="H70" s="22"/>
      <c r="I70" s="317"/>
      <c r="J70" s="22"/>
      <c r="K70" s="22"/>
    </row>
    <row r="71" spans="1:11" ht="18.75">
      <c r="A71" s="30"/>
      <c r="B71" s="99" t="s">
        <v>1080</v>
      </c>
      <c r="C71" s="320" t="s">
        <v>1066</v>
      </c>
      <c r="D71" s="139"/>
      <c r="E71" s="139"/>
      <c r="F71" s="139"/>
      <c r="G71" s="140"/>
      <c r="H71" s="140"/>
      <c r="I71" s="141"/>
      <c r="J71" s="141"/>
      <c r="K71" s="142"/>
    </row>
    <row r="72" spans="1:11" ht="4.5" customHeight="1" thickBot="1">
      <c r="A72" s="30"/>
      <c r="B72" s="144"/>
      <c r="C72" s="145"/>
      <c r="D72" s="145"/>
      <c r="E72" s="145"/>
      <c r="F72" s="145"/>
      <c r="G72" s="146"/>
      <c r="H72" s="146"/>
      <c r="I72" s="147"/>
      <c r="J72" s="147"/>
      <c r="K72" s="148"/>
    </row>
    <row r="73" spans="2:11" ht="13.5" customHeight="1">
      <c r="B73" s="658" t="s">
        <v>907</v>
      </c>
      <c r="C73" s="661" t="s">
        <v>1056</v>
      </c>
      <c r="D73" s="643" t="s">
        <v>934</v>
      </c>
      <c r="E73" s="668" t="s">
        <v>931</v>
      </c>
      <c r="F73" s="661" t="s">
        <v>1059</v>
      </c>
      <c r="G73" s="643" t="s">
        <v>933</v>
      </c>
      <c r="H73" s="668" t="s">
        <v>931</v>
      </c>
      <c r="I73" s="661" t="s">
        <v>1060</v>
      </c>
      <c r="J73" s="643" t="s">
        <v>935</v>
      </c>
      <c r="K73" s="668" t="s">
        <v>931</v>
      </c>
    </row>
    <row r="74" spans="2:11" ht="13.5" customHeight="1">
      <c r="B74" s="659"/>
      <c r="C74" s="662"/>
      <c r="D74" s="664"/>
      <c r="E74" s="669"/>
      <c r="F74" s="662"/>
      <c r="G74" s="664"/>
      <c r="H74" s="669"/>
      <c r="I74" s="662"/>
      <c r="J74" s="664"/>
      <c r="K74" s="669"/>
    </row>
    <row r="75" spans="2:11" ht="13.5" customHeight="1">
      <c r="B75" s="659"/>
      <c r="C75" s="662"/>
      <c r="D75" s="664"/>
      <c r="E75" s="669"/>
      <c r="F75" s="662"/>
      <c r="G75" s="664"/>
      <c r="H75" s="669"/>
      <c r="I75" s="662"/>
      <c r="J75" s="664"/>
      <c r="K75" s="669"/>
    </row>
    <row r="76" spans="2:11" ht="13.5" customHeight="1">
      <c r="B76" s="659"/>
      <c r="C76" s="662"/>
      <c r="D76" s="664"/>
      <c r="E76" s="669"/>
      <c r="F76" s="662"/>
      <c r="G76" s="664"/>
      <c r="H76" s="669"/>
      <c r="I76" s="662"/>
      <c r="J76" s="664"/>
      <c r="K76" s="669"/>
    </row>
    <row r="77" spans="2:11" ht="13.5" customHeight="1" thickBot="1">
      <c r="B77" s="660"/>
      <c r="C77" s="663"/>
      <c r="D77" s="665"/>
      <c r="E77" s="670"/>
      <c r="F77" s="663"/>
      <c r="G77" s="665"/>
      <c r="H77" s="670"/>
      <c r="I77" s="663"/>
      <c r="J77" s="665"/>
      <c r="K77" s="670"/>
    </row>
    <row r="78" spans="2:11" ht="9.75" customHeight="1">
      <c r="B78" s="149"/>
      <c r="C78" s="150"/>
      <c r="D78" s="125"/>
      <c r="E78" s="151"/>
      <c r="F78" s="150"/>
      <c r="G78" s="125"/>
      <c r="H78" s="151"/>
      <c r="I78" s="152"/>
      <c r="J78" s="153"/>
      <c r="K78" s="154"/>
    </row>
    <row r="79" spans="2:11" ht="15" customHeight="1">
      <c r="B79" s="673" t="s">
        <v>1058</v>
      </c>
      <c r="C79" s="676">
        <v>0</v>
      </c>
      <c r="D79" s="679">
        <v>0</v>
      </c>
      <c r="E79" s="671">
        <f>D79-C79</f>
        <v>0</v>
      </c>
      <c r="F79" s="676">
        <v>0</v>
      </c>
      <c r="G79" s="679">
        <v>0</v>
      </c>
      <c r="H79" s="671">
        <f>G79-F79</f>
        <v>0</v>
      </c>
      <c r="I79" s="676">
        <v>0</v>
      </c>
      <c r="J79" s="679">
        <v>0</v>
      </c>
      <c r="K79" s="671">
        <f>J79-I79</f>
        <v>0</v>
      </c>
    </row>
    <row r="80" spans="2:11" ht="15" customHeight="1">
      <c r="B80" s="674"/>
      <c r="C80" s="677"/>
      <c r="D80" s="680"/>
      <c r="E80" s="669"/>
      <c r="F80" s="677"/>
      <c r="G80" s="680"/>
      <c r="H80" s="669"/>
      <c r="I80" s="677"/>
      <c r="J80" s="680"/>
      <c r="K80" s="669"/>
    </row>
    <row r="81" spans="2:11" ht="15" customHeight="1">
      <c r="B81" s="675"/>
      <c r="C81" s="678"/>
      <c r="D81" s="681"/>
      <c r="E81" s="672"/>
      <c r="F81" s="678"/>
      <c r="G81" s="681"/>
      <c r="H81" s="672"/>
      <c r="I81" s="678"/>
      <c r="J81" s="681"/>
      <c r="K81" s="672"/>
    </row>
    <row r="82" spans="2:11" ht="9.75" customHeight="1">
      <c r="B82" s="87"/>
      <c r="C82" s="150"/>
      <c r="D82" s="125"/>
      <c r="E82" s="151"/>
      <c r="F82" s="150"/>
      <c r="G82" s="125"/>
      <c r="H82" s="151"/>
      <c r="I82" s="152"/>
      <c r="J82" s="153"/>
      <c r="K82" s="154"/>
    </row>
    <row r="83" spans="2:11" ht="12" customHeight="1">
      <c r="B83" s="673" t="s">
        <v>1057</v>
      </c>
      <c r="C83" s="676">
        <v>0</v>
      </c>
      <c r="D83" s="679">
        <v>0</v>
      </c>
      <c r="E83" s="671">
        <f>D83-C83</f>
        <v>0</v>
      </c>
      <c r="F83" s="676">
        <v>0</v>
      </c>
      <c r="G83" s="679">
        <v>0</v>
      </c>
      <c r="H83" s="671">
        <f>G83-F83</f>
        <v>0</v>
      </c>
      <c r="I83" s="676">
        <v>0</v>
      </c>
      <c r="J83" s="679">
        <v>0</v>
      </c>
      <c r="K83" s="671">
        <f>J83-I83</f>
        <v>0</v>
      </c>
    </row>
    <row r="84" spans="2:11" ht="12" customHeight="1">
      <c r="B84" s="674"/>
      <c r="C84" s="677"/>
      <c r="D84" s="680"/>
      <c r="E84" s="669"/>
      <c r="F84" s="677"/>
      <c r="G84" s="680"/>
      <c r="H84" s="669"/>
      <c r="I84" s="677"/>
      <c r="J84" s="680"/>
      <c r="K84" s="669"/>
    </row>
    <row r="85" spans="2:11" ht="12" customHeight="1">
      <c r="B85" s="675"/>
      <c r="C85" s="678"/>
      <c r="D85" s="681"/>
      <c r="E85" s="672"/>
      <c r="F85" s="678"/>
      <c r="G85" s="681"/>
      <c r="H85" s="672"/>
      <c r="I85" s="678"/>
      <c r="J85" s="681"/>
      <c r="K85" s="672"/>
    </row>
    <row r="86" spans="2:11" ht="9.75" customHeight="1" thickBot="1">
      <c r="B86" s="87"/>
      <c r="C86" s="150"/>
      <c r="D86" s="125"/>
      <c r="E86" s="151"/>
      <c r="F86" s="150"/>
      <c r="G86" s="125"/>
      <c r="H86" s="151"/>
      <c r="I86" s="152"/>
      <c r="J86" s="153"/>
      <c r="K86" s="154"/>
    </row>
    <row r="87" spans="2:11" ht="18" customHeight="1" thickBot="1">
      <c r="B87" s="48" t="s">
        <v>932</v>
      </c>
      <c r="C87" s="155">
        <f>C79+C83</f>
        <v>0</v>
      </c>
      <c r="D87" s="63">
        <f aca="true" t="shared" si="3" ref="D87:K87">D79+D83</f>
        <v>0</v>
      </c>
      <c r="E87" s="157">
        <f t="shared" si="3"/>
        <v>0</v>
      </c>
      <c r="F87" s="155">
        <f t="shared" si="3"/>
        <v>0</v>
      </c>
      <c r="G87" s="63">
        <f t="shared" si="3"/>
        <v>0</v>
      </c>
      <c r="H87" s="157">
        <f t="shared" si="3"/>
        <v>0</v>
      </c>
      <c r="I87" s="155">
        <f t="shared" si="3"/>
        <v>0</v>
      </c>
      <c r="J87" s="63">
        <f t="shared" si="3"/>
        <v>0</v>
      </c>
      <c r="K87" s="64">
        <f t="shared" si="3"/>
        <v>0</v>
      </c>
    </row>
    <row r="88" spans="2:11" ht="15" customHeight="1">
      <c r="B88" s="68"/>
      <c r="C88" s="89"/>
      <c r="D88" s="89"/>
      <c r="E88" s="89"/>
      <c r="F88" s="89"/>
      <c r="G88" s="89"/>
      <c r="H88" s="89"/>
      <c r="I88" s="89"/>
      <c r="J88" s="89"/>
      <c r="K88" s="89"/>
    </row>
    <row r="89" spans="2:11" ht="13.5" customHeight="1" thickBot="1">
      <c r="B89" s="68"/>
      <c r="C89" s="89"/>
      <c r="D89" s="89"/>
      <c r="E89" s="89"/>
      <c r="F89" s="89"/>
      <c r="G89" s="89"/>
      <c r="H89" s="89"/>
      <c r="I89" s="89"/>
      <c r="J89" s="89"/>
      <c r="K89" s="89"/>
    </row>
    <row r="90" spans="2:11" ht="18.75">
      <c r="B90" s="99" t="s">
        <v>1070</v>
      </c>
      <c r="C90" s="320" t="s">
        <v>1071</v>
      </c>
      <c r="D90" s="139"/>
      <c r="E90" s="139"/>
      <c r="F90" s="139"/>
      <c r="G90" s="140"/>
      <c r="H90" s="140"/>
      <c r="I90" s="141"/>
      <c r="J90" s="141"/>
      <c r="K90" s="142"/>
    </row>
    <row r="91" spans="2:11" ht="4.5" customHeight="1" thickBot="1">
      <c r="B91" s="156"/>
      <c r="C91" s="145"/>
      <c r="D91" s="145"/>
      <c r="E91" s="145"/>
      <c r="F91" s="145"/>
      <c r="G91" s="100"/>
      <c r="H91" s="100"/>
      <c r="I91" s="147"/>
      <c r="J91" s="147"/>
      <c r="K91" s="148"/>
    </row>
    <row r="92" spans="2:11" ht="13.5" customHeight="1">
      <c r="B92" s="658" t="s">
        <v>907</v>
      </c>
      <c r="C92" s="661" t="s">
        <v>1056</v>
      </c>
      <c r="D92" s="643" t="s">
        <v>934</v>
      </c>
      <c r="E92" s="668" t="s">
        <v>931</v>
      </c>
      <c r="F92" s="661" t="s">
        <v>1059</v>
      </c>
      <c r="G92" s="643" t="s">
        <v>933</v>
      </c>
      <c r="H92" s="668" t="s">
        <v>931</v>
      </c>
      <c r="I92" s="661" t="s">
        <v>1060</v>
      </c>
      <c r="J92" s="643" t="s">
        <v>935</v>
      </c>
      <c r="K92" s="668" t="s">
        <v>931</v>
      </c>
    </row>
    <row r="93" spans="2:11" ht="13.5" customHeight="1">
      <c r="B93" s="659"/>
      <c r="C93" s="662"/>
      <c r="D93" s="664"/>
      <c r="E93" s="669"/>
      <c r="F93" s="662"/>
      <c r="G93" s="664"/>
      <c r="H93" s="669"/>
      <c r="I93" s="662"/>
      <c r="J93" s="664"/>
      <c r="K93" s="669"/>
    </row>
    <row r="94" spans="2:11" ht="13.5" customHeight="1">
      <c r="B94" s="659"/>
      <c r="C94" s="662"/>
      <c r="D94" s="664"/>
      <c r="E94" s="669"/>
      <c r="F94" s="662"/>
      <c r="G94" s="664"/>
      <c r="H94" s="669"/>
      <c r="I94" s="662"/>
      <c r="J94" s="664"/>
      <c r="K94" s="669"/>
    </row>
    <row r="95" spans="2:11" ht="13.5" customHeight="1">
      <c r="B95" s="659"/>
      <c r="C95" s="662"/>
      <c r="D95" s="664"/>
      <c r="E95" s="669"/>
      <c r="F95" s="662"/>
      <c r="G95" s="664"/>
      <c r="H95" s="669"/>
      <c r="I95" s="662"/>
      <c r="J95" s="664"/>
      <c r="K95" s="669"/>
    </row>
    <row r="96" spans="2:11" ht="13.5" customHeight="1" thickBot="1">
      <c r="B96" s="660"/>
      <c r="C96" s="663"/>
      <c r="D96" s="665"/>
      <c r="E96" s="670"/>
      <c r="F96" s="663"/>
      <c r="G96" s="665"/>
      <c r="H96" s="670"/>
      <c r="I96" s="663"/>
      <c r="J96" s="665"/>
      <c r="K96" s="670"/>
    </row>
    <row r="97" spans="2:11" ht="9.75" customHeight="1">
      <c r="B97" s="149"/>
      <c r="C97" s="150"/>
      <c r="D97" s="125"/>
      <c r="E97" s="151"/>
      <c r="F97" s="150"/>
      <c r="G97" s="125"/>
      <c r="H97" s="151"/>
      <c r="I97" s="152"/>
      <c r="J97" s="153"/>
      <c r="K97" s="154"/>
    </row>
    <row r="98" spans="2:11" ht="15" customHeight="1">
      <c r="B98" s="673" t="s">
        <v>1058</v>
      </c>
      <c r="C98" s="676">
        <v>0</v>
      </c>
      <c r="D98" s="679">
        <v>0</v>
      </c>
      <c r="E98" s="671">
        <f>D98-C98</f>
        <v>0</v>
      </c>
      <c r="F98" s="676">
        <v>0</v>
      </c>
      <c r="G98" s="679">
        <v>0</v>
      </c>
      <c r="H98" s="671">
        <f>G98-F98</f>
        <v>0</v>
      </c>
      <c r="I98" s="676">
        <v>0</v>
      </c>
      <c r="J98" s="679">
        <v>0</v>
      </c>
      <c r="K98" s="671">
        <f>J98-I98</f>
        <v>0</v>
      </c>
    </row>
    <row r="99" spans="2:11" ht="15" customHeight="1">
      <c r="B99" s="674"/>
      <c r="C99" s="677"/>
      <c r="D99" s="680"/>
      <c r="E99" s="669"/>
      <c r="F99" s="677"/>
      <c r="G99" s="680"/>
      <c r="H99" s="669"/>
      <c r="I99" s="677"/>
      <c r="J99" s="680"/>
      <c r="K99" s="669"/>
    </row>
    <row r="100" spans="2:11" ht="15" customHeight="1">
      <c r="B100" s="675"/>
      <c r="C100" s="678"/>
      <c r="D100" s="681"/>
      <c r="E100" s="672"/>
      <c r="F100" s="678"/>
      <c r="G100" s="681"/>
      <c r="H100" s="672"/>
      <c r="I100" s="678"/>
      <c r="J100" s="681"/>
      <c r="K100" s="672"/>
    </row>
    <row r="101" spans="2:11" ht="9.75" customHeight="1">
      <c r="B101" s="149"/>
      <c r="C101" s="150"/>
      <c r="D101" s="125"/>
      <c r="E101" s="151"/>
      <c r="F101" s="150"/>
      <c r="G101" s="125"/>
      <c r="H101" s="151"/>
      <c r="I101" s="152"/>
      <c r="J101" s="153"/>
      <c r="K101" s="154"/>
    </row>
    <row r="102" spans="2:11" ht="12" customHeight="1">
      <c r="B102" s="673" t="s">
        <v>1057</v>
      </c>
      <c r="C102" s="676">
        <v>0</v>
      </c>
      <c r="D102" s="679">
        <v>0</v>
      </c>
      <c r="E102" s="671">
        <f>D102-C102</f>
        <v>0</v>
      </c>
      <c r="F102" s="676">
        <v>0</v>
      </c>
      <c r="G102" s="679">
        <v>0</v>
      </c>
      <c r="H102" s="671">
        <f>G102-F102</f>
        <v>0</v>
      </c>
      <c r="I102" s="676">
        <v>0</v>
      </c>
      <c r="J102" s="679">
        <v>0</v>
      </c>
      <c r="K102" s="671">
        <f>J102-I102</f>
        <v>0</v>
      </c>
    </row>
    <row r="103" spans="2:11" ht="12" customHeight="1">
      <c r="B103" s="674"/>
      <c r="C103" s="677"/>
      <c r="D103" s="680"/>
      <c r="E103" s="669"/>
      <c r="F103" s="677"/>
      <c r="G103" s="680"/>
      <c r="H103" s="669"/>
      <c r="I103" s="677"/>
      <c r="J103" s="680"/>
      <c r="K103" s="669"/>
    </row>
    <row r="104" spans="2:11" ht="12" customHeight="1">
      <c r="B104" s="675"/>
      <c r="C104" s="678"/>
      <c r="D104" s="681"/>
      <c r="E104" s="672"/>
      <c r="F104" s="678"/>
      <c r="G104" s="681"/>
      <c r="H104" s="672"/>
      <c r="I104" s="678"/>
      <c r="J104" s="681"/>
      <c r="K104" s="672"/>
    </row>
    <row r="105" spans="2:11" ht="9.75" customHeight="1" thickBot="1">
      <c r="B105" s="87"/>
      <c r="C105" s="150"/>
      <c r="D105" s="125"/>
      <c r="E105" s="151"/>
      <c r="F105" s="150"/>
      <c r="G105" s="125"/>
      <c r="H105" s="151"/>
      <c r="I105" s="152"/>
      <c r="J105" s="153"/>
      <c r="K105" s="154"/>
    </row>
    <row r="106" spans="2:11" ht="18" customHeight="1" thickBot="1">
      <c r="B106" s="50" t="s">
        <v>932</v>
      </c>
      <c r="C106" s="155">
        <f>C98+C102</f>
        <v>0</v>
      </c>
      <c r="D106" s="63">
        <f aca="true" t="shared" si="4" ref="D106:K106">D98+D102</f>
        <v>0</v>
      </c>
      <c r="E106" s="64">
        <f t="shared" si="4"/>
        <v>0</v>
      </c>
      <c r="F106" s="155">
        <f t="shared" si="4"/>
        <v>0</v>
      </c>
      <c r="G106" s="63">
        <f t="shared" si="4"/>
        <v>0</v>
      </c>
      <c r="H106" s="64">
        <f t="shared" si="4"/>
        <v>0</v>
      </c>
      <c r="I106" s="155">
        <f t="shared" si="4"/>
        <v>0</v>
      </c>
      <c r="J106" s="63">
        <f t="shared" si="4"/>
        <v>0</v>
      </c>
      <c r="K106" s="64">
        <f t="shared" si="4"/>
        <v>0</v>
      </c>
    </row>
    <row r="107" spans="2:11" ht="15" customHeight="1">
      <c r="B107" s="68"/>
      <c r="C107" s="125"/>
      <c r="D107" s="125"/>
      <c r="E107" s="125"/>
      <c r="F107" s="125"/>
      <c r="G107" s="125"/>
      <c r="H107" s="125"/>
      <c r="I107" s="125"/>
      <c r="J107" s="125"/>
      <c r="K107" s="125"/>
    </row>
    <row r="108" spans="2:11" ht="13.5" customHeight="1" thickBot="1"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2:11" ht="18.75">
      <c r="B109" s="99" t="s">
        <v>1073</v>
      </c>
      <c r="C109" s="320" t="s">
        <v>1074</v>
      </c>
      <c r="D109" s="139"/>
      <c r="E109" s="139"/>
      <c r="F109" s="139"/>
      <c r="G109" s="140"/>
      <c r="H109" s="140"/>
      <c r="I109" s="141"/>
      <c r="J109" s="141"/>
      <c r="K109" s="142"/>
    </row>
    <row r="110" spans="2:11" ht="4.5" customHeight="1" thickBot="1">
      <c r="B110" s="156"/>
      <c r="C110" s="145"/>
      <c r="D110" s="145"/>
      <c r="E110" s="145"/>
      <c r="F110" s="145"/>
      <c r="G110" s="100"/>
      <c r="H110" s="100"/>
      <c r="I110" s="147"/>
      <c r="J110" s="147"/>
      <c r="K110" s="148"/>
    </row>
    <row r="111" spans="2:11" ht="13.5" customHeight="1">
      <c r="B111" s="658" t="s">
        <v>907</v>
      </c>
      <c r="C111" s="661" t="s">
        <v>1056</v>
      </c>
      <c r="D111" s="643" t="s">
        <v>934</v>
      </c>
      <c r="E111" s="668" t="s">
        <v>931</v>
      </c>
      <c r="F111" s="661" t="s">
        <v>1059</v>
      </c>
      <c r="G111" s="643" t="s">
        <v>933</v>
      </c>
      <c r="H111" s="668" t="s">
        <v>931</v>
      </c>
      <c r="I111" s="661" t="s">
        <v>1060</v>
      </c>
      <c r="J111" s="643" t="s">
        <v>935</v>
      </c>
      <c r="K111" s="668" t="s">
        <v>931</v>
      </c>
    </row>
    <row r="112" spans="2:11" ht="13.5" customHeight="1">
      <c r="B112" s="659"/>
      <c r="C112" s="662"/>
      <c r="D112" s="664"/>
      <c r="E112" s="669"/>
      <c r="F112" s="662"/>
      <c r="G112" s="664"/>
      <c r="H112" s="669"/>
      <c r="I112" s="662"/>
      <c r="J112" s="664"/>
      <c r="K112" s="669"/>
    </row>
    <row r="113" spans="2:11" ht="13.5" customHeight="1">
      <c r="B113" s="659"/>
      <c r="C113" s="662"/>
      <c r="D113" s="664"/>
      <c r="E113" s="669"/>
      <c r="F113" s="662"/>
      <c r="G113" s="664"/>
      <c r="H113" s="669"/>
      <c r="I113" s="662"/>
      <c r="J113" s="664"/>
      <c r="K113" s="669"/>
    </row>
    <row r="114" spans="2:11" ht="13.5" customHeight="1">
      <c r="B114" s="659"/>
      <c r="C114" s="662"/>
      <c r="D114" s="664"/>
      <c r="E114" s="669"/>
      <c r="F114" s="662"/>
      <c r="G114" s="664"/>
      <c r="H114" s="669"/>
      <c r="I114" s="662"/>
      <c r="J114" s="664"/>
      <c r="K114" s="669"/>
    </row>
    <row r="115" spans="2:11" ht="13.5" customHeight="1" thickBot="1">
      <c r="B115" s="660"/>
      <c r="C115" s="663"/>
      <c r="D115" s="665"/>
      <c r="E115" s="670"/>
      <c r="F115" s="663"/>
      <c r="G115" s="665"/>
      <c r="H115" s="670"/>
      <c r="I115" s="663"/>
      <c r="J115" s="665"/>
      <c r="K115" s="670"/>
    </row>
    <row r="116" spans="2:11" ht="9.75" customHeight="1">
      <c r="B116" s="149"/>
      <c r="C116" s="150"/>
      <c r="D116" s="125"/>
      <c r="E116" s="151"/>
      <c r="F116" s="150"/>
      <c r="G116" s="125"/>
      <c r="H116" s="151"/>
      <c r="I116" s="152"/>
      <c r="J116" s="153"/>
      <c r="K116" s="154"/>
    </row>
    <row r="117" spans="2:11" ht="15" customHeight="1">
      <c r="B117" s="673" t="s">
        <v>1058</v>
      </c>
      <c r="C117" s="676">
        <v>0</v>
      </c>
      <c r="D117" s="679">
        <v>0</v>
      </c>
      <c r="E117" s="671">
        <f>D117-C117</f>
        <v>0</v>
      </c>
      <c r="F117" s="676">
        <v>0</v>
      </c>
      <c r="G117" s="679">
        <v>0</v>
      </c>
      <c r="H117" s="671">
        <f>G117-F117</f>
        <v>0</v>
      </c>
      <c r="I117" s="676">
        <v>0</v>
      </c>
      <c r="J117" s="679">
        <v>0</v>
      </c>
      <c r="K117" s="671">
        <f>J117-I117</f>
        <v>0</v>
      </c>
    </row>
    <row r="118" spans="2:11" ht="15" customHeight="1">
      <c r="B118" s="674"/>
      <c r="C118" s="677"/>
      <c r="D118" s="680"/>
      <c r="E118" s="669"/>
      <c r="F118" s="677"/>
      <c r="G118" s="680"/>
      <c r="H118" s="669"/>
      <c r="I118" s="677"/>
      <c r="J118" s="680"/>
      <c r="K118" s="669"/>
    </row>
    <row r="119" spans="2:11" ht="15" customHeight="1">
      <c r="B119" s="675"/>
      <c r="C119" s="678"/>
      <c r="D119" s="681"/>
      <c r="E119" s="672"/>
      <c r="F119" s="678"/>
      <c r="G119" s="681"/>
      <c r="H119" s="672"/>
      <c r="I119" s="678"/>
      <c r="J119" s="681"/>
      <c r="K119" s="672"/>
    </row>
    <row r="120" spans="2:11" ht="9.75" customHeight="1">
      <c r="B120" s="87"/>
      <c r="C120" s="150"/>
      <c r="D120" s="125"/>
      <c r="E120" s="151"/>
      <c r="F120" s="150"/>
      <c r="G120" s="125"/>
      <c r="H120" s="151"/>
      <c r="I120" s="152"/>
      <c r="J120" s="153"/>
      <c r="K120" s="154"/>
    </row>
    <row r="121" spans="2:11" ht="12" customHeight="1">
      <c r="B121" s="673" t="s">
        <v>1057</v>
      </c>
      <c r="C121" s="676">
        <v>0</v>
      </c>
      <c r="D121" s="679">
        <v>0</v>
      </c>
      <c r="E121" s="671">
        <f>D121-C121</f>
        <v>0</v>
      </c>
      <c r="F121" s="676">
        <v>0</v>
      </c>
      <c r="G121" s="679">
        <v>0</v>
      </c>
      <c r="H121" s="671">
        <f>G121-F121</f>
        <v>0</v>
      </c>
      <c r="I121" s="676">
        <v>0</v>
      </c>
      <c r="J121" s="679">
        <v>0</v>
      </c>
      <c r="K121" s="671">
        <f>J121-I121</f>
        <v>0</v>
      </c>
    </row>
    <row r="122" spans="2:11" ht="12" customHeight="1">
      <c r="B122" s="674"/>
      <c r="C122" s="677"/>
      <c r="D122" s="680"/>
      <c r="E122" s="669"/>
      <c r="F122" s="677"/>
      <c r="G122" s="680"/>
      <c r="H122" s="669"/>
      <c r="I122" s="677"/>
      <c r="J122" s="680"/>
      <c r="K122" s="669"/>
    </row>
    <row r="123" spans="2:11" ht="12" customHeight="1">
      <c r="B123" s="675"/>
      <c r="C123" s="678"/>
      <c r="D123" s="681"/>
      <c r="E123" s="672"/>
      <c r="F123" s="678"/>
      <c r="G123" s="681"/>
      <c r="H123" s="672"/>
      <c r="I123" s="678"/>
      <c r="J123" s="681"/>
      <c r="K123" s="672"/>
    </row>
    <row r="124" spans="2:11" ht="9.75" customHeight="1" thickBot="1">
      <c r="B124" s="87"/>
      <c r="C124" s="150"/>
      <c r="D124" s="125"/>
      <c r="E124" s="151"/>
      <c r="F124" s="150"/>
      <c r="G124" s="125"/>
      <c r="H124" s="151"/>
      <c r="I124" s="152"/>
      <c r="J124" s="153"/>
      <c r="K124" s="154"/>
    </row>
    <row r="125" spans="2:11" ht="18" customHeight="1" thickBot="1">
      <c r="B125" s="48" t="s">
        <v>932</v>
      </c>
      <c r="C125" s="155">
        <f>C117+C121</f>
        <v>0</v>
      </c>
      <c r="D125" s="63">
        <f aca="true" t="shared" si="5" ref="D125:K125">D117+D121</f>
        <v>0</v>
      </c>
      <c r="E125" s="64">
        <f t="shared" si="5"/>
        <v>0</v>
      </c>
      <c r="F125" s="155">
        <f t="shared" si="5"/>
        <v>0</v>
      </c>
      <c r="G125" s="63">
        <f t="shared" si="5"/>
        <v>0</v>
      </c>
      <c r="H125" s="64">
        <f t="shared" si="5"/>
        <v>0</v>
      </c>
      <c r="I125" s="155">
        <f t="shared" si="5"/>
        <v>0</v>
      </c>
      <c r="J125" s="63">
        <f t="shared" si="5"/>
        <v>0</v>
      </c>
      <c r="K125" s="64">
        <f t="shared" si="5"/>
        <v>0</v>
      </c>
    </row>
    <row r="126" spans="2:11" ht="12" customHeight="1">
      <c r="B126" s="68"/>
      <c r="C126" s="89"/>
      <c r="D126" s="89"/>
      <c r="E126" s="89"/>
      <c r="F126" s="89"/>
      <c r="G126" s="89"/>
      <c r="H126" s="89"/>
      <c r="I126" s="89"/>
      <c r="J126" s="89"/>
      <c r="K126" s="89"/>
    </row>
    <row r="127" spans="2:11" ht="12" customHeight="1">
      <c r="B127" s="68"/>
      <c r="C127" s="89"/>
      <c r="D127" s="89"/>
      <c r="E127" s="89"/>
      <c r="F127" s="89"/>
      <c r="G127" s="89"/>
      <c r="H127" s="89"/>
      <c r="I127" s="89"/>
      <c r="J127" s="89"/>
      <c r="K127" s="89"/>
    </row>
    <row r="128" spans="2:11" ht="12" customHeight="1">
      <c r="B128" s="635" t="s">
        <v>241</v>
      </c>
      <c r="C128" s="531" t="str">
        <f>COMANDOBLOQUEADO!S19</f>
        <v>CESÁRIO LANGE</v>
      </c>
      <c r="D128" s="611"/>
      <c r="E128" s="611"/>
      <c r="F128" s="22"/>
      <c r="G128" s="22"/>
      <c r="H128" s="22"/>
      <c r="I128" s="216" t="s">
        <v>237</v>
      </c>
      <c r="J128" s="22">
        <f>IF(COMANDOBLOQUEADO!U6="1º TRIMESTRE","",IF(COMANDOBLOQUEADO!U6="2º TRIMESTRE","",IF(COMANDOBLOQUEADO!U68="3º TRIMESTRE","3º TRIMESTRE","3º TRIMESTRE")))</f>
      </c>
      <c r="K128" s="22" t="str">
        <f>COMANDOBLOQUEADO!Y6</f>
        <v>2006</v>
      </c>
    </row>
    <row r="129" spans="2:11" ht="12" customHeight="1">
      <c r="B129" s="635"/>
      <c r="C129" s="89"/>
      <c r="D129" s="89"/>
      <c r="E129" s="89"/>
      <c r="F129" s="89"/>
      <c r="G129" s="89"/>
      <c r="H129" s="89"/>
      <c r="I129" s="89"/>
      <c r="J129" s="89"/>
      <c r="K129" s="89"/>
    </row>
    <row r="130" spans="2:11" ht="9" customHeight="1">
      <c r="B130" s="666" t="s">
        <v>930</v>
      </c>
      <c r="C130" s="667"/>
      <c r="D130" s="667"/>
      <c r="E130" s="667"/>
      <c r="F130" s="667"/>
      <c r="G130" s="667"/>
      <c r="H130" s="667"/>
      <c r="I130" s="592"/>
      <c r="J130" s="592"/>
      <c r="K130" s="592"/>
    </row>
    <row r="131" spans="2:11" ht="9" customHeight="1">
      <c r="B131" s="667"/>
      <c r="C131" s="667"/>
      <c r="D131" s="667"/>
      <c r="E131" s="667"/>
      <c r="F131" s="667"/>
      <c r="G131" s="667"/>
      <c r="H131" s="667"/>
      <c r="I131" s="592"/>
      <c r="J131" s="592"/>
      <c r="K131" s="592"/>
    </row>
    <row r="132" ht="12" customHeight="1" thickBot="1"/>
    <row r="133" spans="2:11" ht="18.75">
      <c r="B133" s="99" t="s">
        <v>1072</v>
      </c>
      <c r="C133" s="320" t="s">
        <v>1075</v>
      </c>
      <c r="D133" s="139"/>
      <c r="E133" s="139"/>
      <c r="F133" s="139"/>
      <c r="G133" s="140"/>
      <c r="H133" s="140"/>
      <c r="I133" s="141"/>
      <c r="J133" s="141"/>
      <c r="K133" s="142"/>
    </row>
    <row r="134" spans="2:11" ht="4.5" customHeight="1" thickBot="1">
      <c r="B134" s="144"/>
      <c r="C134" s="145"/>
      <c r="D134" s="145"/>
      <c r="E134" s="145"/>
      <c r="F134" s="145"/>
      <c r="G134" s="146"/>
      <c r="H134" s="146"/>
      <c r="I134" s="147"/>
      <c r="J134" s="147"/>
      <c r="K134" s="148"/>
    </row>
    <row r="135" spans="2:11" ht="13.5" customHeight="1">
      <c r="B135" s="658" t="s">
        <v>907</v>
      </c>
      <c r="C135" s="661" t="s">
        <v>1056</v>
      </c>
      <c r="D135" s="643" t="s">
        <v>934</v>
      </c>
      <c r="E135" s="668" t="s">
        <v>931</v>
      </c>
      <c r="F135" s="661" t="s">
        <v>1059</v>
      </c>
      <c r="G135" s="643" t="s">
        <v>933</v>
      </c>
      <c r="H135" s="668" t="s">
        <v>931</v>
      </c>
      <c r="I135" s="661" t="s">
        <v>1060</v>
      </c>
      <c r="J135" s="643" t="s">
        <v>935</v>
      </c>
      <c r="K135" s="668" t="s">
        <v>931</v>
      </c>
    </row>
    <row r="136" spans="2:11" ht="13.5" customHeight="1">
      <c r="B136" s="659"/>
      <c r="C136" s="662"/>
      <c r="D136" s="664"/>
      <c r="E136" s="669"/>
      <c r="F136" s="662"/>
      <c r="G136" s="664"/>
      <c r="H136" s="669"/>
      <c r="I136" s="662"/>
      <c r="J136" s="664"/>
      <c r="K136" s="669"/>
    </row>
    <row r="137" spans="2:11" ht="13.5" customHeight="1">
      <c r="B137" s="659"/>
      <c r="C137" s="662"/>
      <c r="D137" s="664"/>
      <c r="E137" s="669"/>
      <c r="F137" s="662"/>
      <c r="G137" s="664"/>
      <c r="H137" s="669"/>
      <c r="I137" s="662"/>
      <c r="J137" s="664"/>
      <c r="K137" s="669"/>
    </row>
    <row r="138" spans="2:11" ht="13.5" customHeight="1">
      <c r="B138" s="659"/>
      <c r="C138" s="662"/>
      <c r="D138" s="664"/>
      <c r="E138" s="669"/>
      <c r="F138" s="662"/>
      <c r="G138" s="664"/>
      <c r="H138" s="669"/>
      <c r="I138" s="662"/>
      <c r="J138" s="664"/>
      <c r="K138" s="669"/>
    </row>
    <row r="139" spans="2:11" ht="13.5" customHeight="1" thickBot="1">
      <c r="B139" s="660"/>
      <c r="C139" s="663"/>
      <c r="D139" s="665"/>
      <c r="E139" s="670"/>
      <c r="F139" s="663"/>
      <c r="G139" s="665"/>
      <c r="H139" s="670"/>
      <c r="I139" s="663"/>
      <c r="J139" s="665"/>
      <c r="K139" s="670"/>
    </row>
    <row r="140" spans="2:11" ht="9.75" customHeight="1">
      <c r="B140" s="149"/>
      <c r="C140" s="150"/>
      <c r="D140" s="125"/>
      <c r="E140" s="151"/>
      <c r="F140" s="150"/>
      <c r="G140" s="125"/>
      <c r="H140" s="151"/>
      <c r="I140" s="152"/>
      <c r="J140" s="153"/>
      <c r="K140" s="154"/>
    </row>
    <row r="141" spans="2:11" ht="15" customHeight="1">
      <c r="B141" s="673" t="s">
        <v>1058</v>
      </c>
      <c r="C141" s="676">
        <v>0</v>
      </c>
      <c r="D141" s="679">
        <v>0</v>
      </c>
      <c r="E141" s="671">
        <f>D141-C141</f>
        <v>0</v>
      </c>
      <c r="F141" s="676">
        <v>0</v>
      </c>
      <c r="G141" s="679">
        <v>0</v>
      </c>
      <c r="H141" s="671">
        <f>G141-F141</f>
        <v>0</v>
      </c>
      <c r="I141" s="676">
        <v>0</v>
      </c>
      <c r="J141" s="679">
        <v>0</v>
      </c>
      <c r="K141" s="671">
        <f>J141-I141</f>
        <v>0</v>
      </c>
    </row>
    <row r="142" spans="2:11" ht="15" customHeight="1">
      <c r="B142" s="674"/>
      <c r="C142" s="677"/>
      <c r="D142" s="680"/>
      <c r="E142" s="669"/>
      <c r="F142" s="677"/>
      <c r="G142" s="680"/>
      <c r="H142" s="669"/>
      <c r="I142" s="677"/>
      <c r="J142" s="680"/>
      <c r="K142" s="669"/>
    </row>
    <row r="143" spans="2:11" ht="15" customHeight="1">
      <c r="B143" s="675"/>
      <c r="C143" s="678"/>
      <c r="D143" s="681"/>
      <c r="E143" s="672"/>
      <c r="F143" s="678"/>
      <c r="G143" s="681"/>
      <c r="H143" s="672"/>
      <c r="I143" s="678"/>
      <c r="J143" s="681"/>
      <c r="K143" s="672"/>
    </row>
    <row r="144" spans="2:11" ht="9.75" customHeight="1">
      <c r="B144" s="87"/>
      <c r="C144" s="150"/>
      <c r="D144" s="125"/>
      <c r="E144" s="151"/>
      <c r="F144" s="150"/>
      <c r="G144" s="125"/>
      <c r="H144" s="151"/>
      <c r="I144" s="152"/>
      <c r="J144" s="153"/>
      <c r="K144" s="154"/>
    </row>
    <row r="145" spans="2:11" ht="12.75" customHeight="1">
      <c r="B145" s="673" t="s">
        <v>1057</v>
      </c>
      <c r="C145" s="676">
        <v>0</v>
      </c>
      <c r="D145" s="679">
        <v>0</v>
      </c>
      <c r="E145" s="671">
        <f>D145-C145</f>
        <v>0</v>
      </c>
      <c r="F145" s="676">
        <v>0</v>
      </c>
      <c r="G145" s="679">
        <v>0</v>
      </c>
      <c r="H145" s="671">
        <f>G145-F145</f>
        <v>0</v>
      </c>
      <c r="I145" s="676">
        <v>0</v>
      </c>
      <c r="J145" s="679">
        <v>0</v>
      </c>
      <c r="K145" s="671">
        <f>J145-I145</f>
        <v>0</v>
      </c>
    </row>
    <row r="146" spans="2:11" ht="12.75" customHeight="1">
      <c r="B146" s="674"/>
      <c r="C146" s="677"/>
      <c r="D146" s="680"/>
      <c r="E146" s="669"/>
      <c r="F146" s="677"/>
      <c r="G146" s="680"/>
      <c r="H146" s="669"/>
      <c r="I146" s="677"/>
      <c r="J146" s="680"/>
      <c r="K146" s="669"/>
    </row>
    <row r="147" spans="2:11" ht="12.75" customHeight="1">
      <c r="B147" s="675"/>
      <c r="C147" s="678"/>
      <c r="D147" s="681"/>
      <c r="E147" s="672"/>
      <c r="F147" s="678"/>
      <c r="G147" s="681"/>
      <c r="H147" s="672"/>
      <c r="I147" s="678"/>
      <c r="J147" s="681"/>
      <c r="K147" s="672"/>
    </row>
    <row r="148" spans="2:11" ht="9.75" customHeight="1" thickBot="1">
      <c r="B148" s="87"/>
      <c r="C148" s="150"/>
      <c r="D148" s="125"/>
      <c r="E148" s="151"/>
      <c r="F148" s="150"/>
      <c r="G148" s="125"/>
      <c r="H148" s="151"/>
      <c r="I148" s="152"/>
      <c r="J148" s="153"/>
      <c r="K148" s="154"/>
    </row>
    <row r="149" spans="2:11" ht="18" customHeight="1" thickBot="1">
      <c r="B149" s="48" t="s">
        <v>932</v>
      </c>
      <c r="C149" s="155">
        <f>C141+C145</f>
        <v>0</v>
      </c>
      <c r="D149" s="63">
        <f aca="true" t="shared" si="6" ref="D149:K149">D141+D145</f>
        <v>0</v>
      </c>
      <c r="E149" s="157">
        <f t="shared" si="6"/>
        <v>0</v>
      </c>
      <c r="F149" s="155">
        <f t="shared" si="6"/>
        <v>0</v>
      </c>
      <c r="G149" s="63">
        <f t="shared" si="6"/>
        <v>0</v>
      </c>
      <c r="H149" s="157">
        <f t="shared" si="6"/>
        <v>0</v>
      </c>
      <c r="I149" s="155">
        <f t="shared" si="6"/>
        <v>0</v>
      </c>
      <c r="J149" s="63">
        <f t="shared" si="6"/>
        <v>0</v>
      </c>
      <c r="K149" s="64">
        <f t="shared" si="6"/>
        <v>0</v>
      </c>
    </row>
    <row r="150" spans="2:11" ht="13.5" customHeight="1">
      <c r="B150" s="68"/>
      <c r="C150" s="125"/>
      <c r="D150" s="125"/>
      <c r="E150" s="125"/>
      <c r="F150" s="125"/>
      <c r="G150" s="125"/>
      <c r="H150" s="125"/>
      <c r="I150" s="125"/>
      <c r="J150" s="125"/>
      <c r="K150" s="125"/>
    </row>
    <row r="151" spans="2:11" ht="13.5" customHeight="1" thickBot="1">
      <c r="B151" s="53"/>
      <c r="C151" s="125"/>
      <c r="D151" s="125"/>
      <c r="E151" s="125"/>
      <c r="F151" s="125"/>
      <c r="G151" s="125"/>
      <c r="H151" s="125"/>
      <c r="I151" s="30"/>
      <c r="J151" s="30"/>
      <c r="K151" s="30"/>
    </row>
    <row r="152" spans="2:11" ht="18.75">
      <c r="B152" s="99" t="s">
        <v>1077</v>
      </c>
      <c r="C152" s="320" t="s">
        <v>1076</v>
      </c>
      <c r="D152" s="139"/>
      <c r="E152" s="139"/>
      <c r="F152" s="139"/>
      <c r="G152" s="140"/>
      <c r="H152" s="140"/>
      <c r="I152" s="141"/>
      <c r="J152" s="141"/>
      <c r="K152" s="142"/>
    </row>
    <row r="153" spans="2:11" ht="4.5" customHeight="1" thickBot="1">
      <c r="B153" s="156"/>
      <c r="C153" s="145"/>
      <c r="D153" s="145"/>
      <c r="E153" s="145"/>
      <c r="F153" s="145"/>
      <c r="G153" s="100"/>
      <c r="H153" s="100"/>
      <c r="I153" s="147"/>
      <c r="J153" s="147"/>
      <c r="K153" s="148"/>
    </row>
    <row r="154" spans="2:11" ht="13.5" customHeight="1">
      <c r="B154" s="658" t="s">
        <v>907</v>
      </c>
      <c r="C154" s="661" t="s">
        <v>1056</v>
      </c>
      <c r="D154" s="643" t="s">
        <v>934</v>
      </c>
      <c r="E154" s="668" t="s">
        <v>931</v>
      </c>
      <c r="F154" s="661" t="s">
        <v>1059</v>
      </c>
      <c r="G154" s="643" t="s">
        <v>933</v>
      </c>
      <c r="H154" s="668" t="s">
        <v>931</v>
      </c>
      <c r="I154" s="661" t="s">
        <v>1060</v>
      </c>
      <c r="J154" s="643" t="s">
        <v>935</v>
      </c>
      <c r="K154" s="668" t="s">
        <v>931</v>
      </c>
    </row>
    <row r="155" spans="2:11" ht="13.5" customHeight="1">
      <c r="B155" s="659"/>
      <c r="C155" s="662"/>
      <c r="D155" s="664"/>
      <c r="E155" s="669"/>
      <c r="F155" s="662"/>
      <c r="G155" s="664"/>
      <c r="H155" s="669"/>
      <c r="I155" s="662"/>
      <c r="J155" s="664"/>
      <c r="K155" s="669"/>
    </row>
    <row r="156" spans="2:11" ht="13.5" customHeight="1">
      <c r="B156" s="659"/>
      <c r="C156" s="662"/>
      <c r="D156" s="664"/>
      <c r="E156" s="669"/>
      <c r="F156" s="662"/>
      <c r="G156" s="664"/>
      <c r="H156" s="669"/>
      <c r="I156" s="662"/>
      <c r="J156" s="664"/>
      <c r="K156" s="669"/>
    </row>
    <row r="157" spans="2:11" ht="13.5" customHeight="1">
      <c r="B157" s="659"/>
      <c r="C157" s="662"/>
      <c r="D157" s="664"/>
      <c r="E157" s="669"/>
      <c r="F157" s="662"/>
      <c r="G157" s="664"/>
      <c r="H157" s="669"/>
      <c r="I157" s="662"/>
      <c r="J157" s="664"/>
      <c r="K157" s="669"/>
    </row>
    <row r="158" spans="2:11" ht="13.5" customHeight="1" thickBot="1">
      <c r="B158" s="660"/>
      <c r="C158" s="663"/>
      <c r="D158" s="665"/>
      <c r="E158" s="670"/>
      <c r="F158" s="663"/>
      <c r="G158" s="665"/>
      <c r="H158" s="670"/>
      <c r="I158" s="663"/>
      <c r="J158" s="665"/>
      <c r="K158" s="670"/>
    </row>
    <row r="159" spans="2:11" ht="9.75" customHeight="1">
      <c r="B159" s="149"/>
      <c r="C159" s="150"/>
      <c r="D159" s="125"/>
      <c r="E159" s="151"/>
      <c r="F159" s="150"/>
      <c r="G159" s="125"/>
      <c r="H159" s="151"/>
      <c r="I159" s="152"/>
      <c r="J159" s="153"/>
      <c r="K159" s="154"/>
    </row>
    <row r="160" spans="2:11" ht="15" customHeight="1">
      <c r="B160" s="673" t="s">
        <v>1058</v>
      </c>
      <c r="C160" s="676">
        <v>0</v>
      </c>
      <c r="D160" s="679">
        <v>0</v>
      </c>
      <c r="E160" s="671">
        <f>D160-C160</f>
        <v>0</v>
      </c>
      <c r="F160" s="676">
        <v>0</v>
      </c>
      <c r="G160" s="679">
        <v>0</v>
      </c>
      <c r="H160" s="671">
        <f>G160-F160</f>
        <v>0</v>
      </c>
      <c r="I160" s="676">
        <v>0</v>
      </c>
      <c r="J160" s="679">
        <v>0</v>
      </c>
      <c r="K160" s="671">
        <f>J160-I160</f>
        <v>0</v>
      </c>
    </row>
    <row r="161" spans="2:11" ht="15" customHeight="1">
      <c r="B161" s="674"/>
      <c r="C161" s="677"/>
      <c r="D161" s="680"/>
      <c r="E161" s="669"/>
      <c r="F161" s="677"/>
      <c r="G161" s="680"/>
      <c r="H161" s="669"/>
      <c r="I161" s="677"/>
      <c r="J161" s="680"/>
      <c r="K161" s="669"/>
    </row>
    <row r="162" spans="2:11" ht="15" customHeight="1">
      <c r="B162" s="675"/>
      <c r="C162" s="678"/>
      <c r="D162" s="681"/>
      <c r="E162" s="672"/>
      <c r="F162" s="678"/>
      <c r="G162" s="681"/>
      <c r="H162" s="672"/>
      <c r="I162" s="678"/>
      <c r="J162" s="681"/>
      <c r="K162" s="672"/>
    </row>
    <row r="163" spans="2:11" ht="9.75" customHeight="1">
      <c r="B163" s="87"/>
      <c r="C163" s="150"/>
      <c r="D163" s="125"/>
      <c r="E163" s="151"/>
      <c r="F163" s="150"/>
      <c r="G163" s="125"/>
      <c r="H163" s="151"/>
      <c r="I163" s="152"/>
      <c r="J163" s="153"/>
      <c r="K163" s="154"/>
    </row>
    <row r="164" spans="2:11" ht="12.75" customHeight="1">
      <c r="B164" s="673" t="s">
        <v>1057</v>
      </c>
      <c r="C164" s="676">
        <v>0</v>
      </c>
      <c r="D164" s="679">
        <v>0</v>
      </c>
      <c r="E164" s="671">
        <f>D164-C164</f>
        <v>0</v>
      </c>
      <c r="F164" s="676">
        <v>0</v>
      </c>
      <c r="G164" s="679">
        <v>0</v>
      </c>
      <c r="H164" s="671">
        <f>G164-F164</f>
        <v>0</v>
      </c>
      <c r="I164" s="676">
        <v>0</v>
      </c>
      <c r="J164" s="679">
        <v>0</v>
      </c>
      <c r="K164" s="671">
        <f>J164-I164</f>
        <v>0</v>
      </c>
    </row>
    <row r="165" spans="2:11" ht="12.75" customHeight="1">
      <c r="B165" s="674"/>
      <c r="C165" s="677"/>
      <c r="D165" s="680"/>
      <c r="E165" s="669"/>
      <c r="F165" s="677"/>
      <c r="G165" s="680"/>
      <c r="H165" s="669"/>
      <c r="I165" s="677"/>
      <c r="J165" s="680"/>
      <c r="K165" s="669"/>
    </row>
    <row r="166" spans="2:11" ht="12.75" customHeight="1">
      <c r="B166" s="675"/>
      <c r="C166" s="678"/>
      <c r="D166" s="681"/>
      <c r="E166" s="672"/>
      <c r="F166" s="678"/>
      <c r="G166" s="681"/>
      <c r="H166" s="672"/>
      <c r="I166" s="678"/>
      <c r="J166" s="681"/>
      <c r="K166" s="672"/>
    </row>
    <row r="167" spans="2:11" ht="9.75" customHeight="1" thickBot="1">
      <c r="B167" s="87"/>
      <c r="C167" s="150"/>
      <c r="D167" s="125"/>
      <c r="E167" s="151"/>
      <c r="F167" s="150"/>
      <c r="G167" s="125"/>
      <c r="H167" s="151"/>
      <c r="I167" s="152"/>
      <c r="J167" s="153"/>
      <c r="K167" s="154"/>
    </row>
    <row r="168" spans="2:11" ht="18" customHeight="1" thickBot="1">
      <c r="B168" s="50" t="s">
        <v>932</v>
      </c>
      <c r="C168" s="155">
        <f>C160+C164</f>
        <v>0</v>
      </c>
      <c r="D168" s="63">
        <f aca="true" t="shared" si="7" ref="D168:K168">D160+D164</f>
        <v>0</v>
      </c>
      <c r="E168" s="64">
        <f t="shared" si="7"/>
        <v>0</v>
      </c>
      <c r="F168" s="155">
        <f t="shared" si="7"/>
        <v>0</v>
      </c>
      <c r="G168" s="63">
        <f t="shared" si="7"/>
        <v>0</v>
      </c>
      <c r="H168" s="64">
        <f t="shared" si="7"/>
        <v>0</v>
      </c>
      <c r="I168" s="155">
        <f t="shared" si="7"/>
        <v>0</v>
      </c>
      <c r="J168" s="63">
        <f t="shared" si="7"/>
        <v>0</v>
      </c>
      <c r="K168" s="64">
        <f t="shared" si="7"/>
        <v>0</v>
      </c>
    </row>
    <row r="169" spans="2:11" ht="13.5" customHeight="1">
      <c r="B169" s="68"/>
      <c r="C169" s="125"/>
      <c r="D169" s="125"/>
      <c r="E169" s="125"/>
      <c r="F169" s="125"/>
      <c r="G169" s="125"/>
      <c r="H169" s="125"/>
      <c r="I169" s="125"/>
      <c r="J169" s="125"/>
      <c r="K169" s="125"/>
    </row>
    <row r="170" spans="2:11" ht="13.5" customHeight="1" thickBot="1">
      <c r="B170" s="30"/>
      <c r="C170" s="30"/>
      <c r="D170" s="30"/>
      <c r="E170" s="30"/>
      <c r="F170" s="30"/>
      <c r="G170" s="30"/>
      <c r="H170" s="30"/>
      <c r="I170" s="30"/>
      <c r="J170" s="30"/>
      <c r="K170" s="30"/>
    </row>
    <row r="171" spans="2:11" ht="18.75">
      <c r="B171" s="99" t="s">
        <v>1079</v>
      </c>
      <c r="C171" s="320" t="s">
        <v>1078</v>
      </c>
      <c r="D171" s="139"/>
      <c r="E171" s="139"/>
      <c r="F171" s="139"/>
      <c r="G171" s="140"/>
      <c r="H171" s="140"/>
      <c r="I171" s="141"/>
      <c r="J171" s="141"/>
      <c r="K171" s="142"/>
    </row>
    <row r="172" spans="2:11" ht="4.5" customHeight="1" thickBot="1">
      <c r="B172" s="156"/>
      <c r="C172" s="145"/>
      <c r="D172" s="145"/>
      <c r="E172" s="145"/>
      <c r="F172" s="145"/>
      <c r="G172" s="100"/>
      <c r="H172" s="100"/>
      <c r="I172" s="147"/>
      <c r="J172" s="147"/>
      <c r="K172" s="148"/>
    </row>
    <row r="173" spans="2:11" ht="13.5" customHeight="1">
      <c r="B173" s="658" t="s">
        <v>907</v>
      </c>
      <c r="C173" s="661" t="s">
        <v>1056</v>
      </c>
      <c r="D173" s="643" t="s">
        <v>934</v>
      </c>
      <c r="E173" s="668" t="s">
        <v>931</v>
      </c>
      <c r="F173" s="661" t="s">
        <v>1059</v>
      </c>
      <c r="G173" s="643" t="s">
        <v>933</v>
      </c>
      <c r="H173" s="668" t="s">
        <v>931</v>
      </c>
      <c r="I173" s="661" t="s">
        <v>1060</v>
      </c>
      <c r="J173" s="643" t="s">
        <v>935</v>
      </c>
      <c r="K173" s="668" t="s">
        <v>931</v>
      </c>
    </row>
    <row r="174" spans="2:11" ht="13.5" customHeight="1">
      <c r="B174" s="659"/>
      <c r="C174" s="662"/>
      <c r="D174" s="664"/>
      <c r="E174" s="669"/>
      <c r="F174" s="662"/>
      <c r="G174" s="664"/>
      <c r="H174" s="669"/>
      <c r="I174" s="662"/>
      <c r="J174" s="664"/>
      <c r="K174" s="669"/>
    </row>
    <row r="175" spans="2:11" ht="13.5" customHeight="1">
      <c r="B175" s="659"/>
      <c r="C175" s="662"/>
      <c r="D175" s="664"/>
      <c r="E175" s="669"/>
      <c r="F175" s="662"/>
      <c r="G175" s="664"/>
      <c r="H175" s="669"/>
      <c r="I175" s="662"/>
      <c r="J175" s="664"/>
      <c r="K175" s="669"/>
    </row>
    <row r="176" spans="2:11" ht="13.5" customHeight="1">
      <c r="B176" s="659"/>
      <c r="C176" s="662"/>
      <c r="D176" s="664"/>
      <c r="E176" s="669"/>
      <c r="F176" s="662"/>
      <c r="G176" s="664"/>
      <c r="H176" s="669"/>
      <c r="I176" s="662"/>
      <c r="J176" s="664"/>
      <c r="K176" s="669"/>
    </row>
    <row r="177" spans="2:11" ht="13.5" customHeight="1" thickBot="1">
      <c r="B177" s="660"/>
      <c r="C177" s="663"/>
      <c r="D177" s="665"/>
      <c r="E177" s="670"/>
      <c r="F177" s="663"/>
      <c r="G177" s="665"/>
      <c r="H177" s="670"/>
      <c r="I177" s="663"/>
      <c r="J177" s="665"/>
      <c r="K177" s="670"/>
    </row>
    <row r="178" spans="2:11" ht="9.75" customHeight="1">
      <c r="B178" s="149"/>
      <c r="C178" s="150"/>
      <c r="D178" s="125"/>
      <c r="E178" s="151"/>
      <c r="F178" s="150"/>
      <c r="G178" s="125"/>
      <c r="H178" s="151"/>
      <c r="I178" s="152"/>
      <c r="J178" s="153"/>
      <c r="K178" s="154"/>
    </row>
    <row r="179" spans="2:11" ht="15" customHeight="1">
      <c r="B179" s="673" t="s">
        <v>1058</v>
      </c>
      <c r="C179" s="676">
        <v>0</v>
      </c>
      <c r="D179" s="679">
        <v>0</v>
      </c>
      <c r="E179" s="671">
        <f>D179-C179</f>
        <v>0</v>
      </c>
      <c r="F179" s="676">
        <v>0</v>
      </c>
      <c r="G179" s="679">
        <v>0</v>
      </c>
      <c r="H179" s="671">
        <f>G179-F179</f>
        <v>0</v>
      </c>
      <c r="I179" s="676">
        <v>0</v>
      </c>
      <c r="J179" s="679">
        <v>0</v>
      </c>
      <c r="K179" s="671">
        <f>J179-I179</f>
        <v>0</v>
      </c>
    </row>
    <row r="180" spans="2:11" ht="15" customHeight="1">
      <c r="B180" s="674"/>
      <c r="C180" s="677"/>
      <c r="D180" s="680"/>
      <c r="E180" s="669"/>
      <c r="F180" s="677"/>
      <c r="G180" s="680"/>
      <c r="H180" s="669"/>
      <c r="I180" s="677"/>
      <c r="J180" s="680"/>
      <c r="K180" s="669"/>
    </row>
    <row r="181" spans="2:11" ht="15" customHeight="1">
      <c r="B181" s="675"/>
      <c r="C181" s="678"/>
      <c r="D181" s="681"/>
      <c r="E181" s="672"/>
      <c r="F181" s="678"/>
      <c r="G181" s="681"/>
      <c r="H181" s="672"/>
      <c r="I181" s="678"/>
      <c r="J181" s="681"/>
      <c r="K181" s="672"/>
    </row>
    <row r="182" spans="2:11" ht="9.75" customHeight="1">
      <c r="B182" s="87"/>
      <c r="C182" s="150"/>
      <c r="D182" s="125"/>
      <c r="E182" s="151"/>
      <c r="F182" s="150"/>
      <c r="G182" s="125"/>
      <c r="H182" s="151"/>
      <c r="I182" s="152"/>
      <c r="J182" s="153"/>
      <c r="K182" s="154"/>
    </row>
    <row r="183" spans="2:11" ht="12.75" customHeight="1">
      <c r="B183" s="673" t="s">
        <v>1057</v>
      </c>
      <c r="C183" s="676">
        <v>0</v>
      </c>
      <c r="D183" s="679">
        <v>0</v>
      </c>
      <c r="E183" s="671">
        <f>D183-C183</f>
        <v>0</v>
      </c>
      <c r="F183" s="676">
        <v>0</v>
      </c>
      <c r="G183" s="679">
        <v>0</v>
      </c>
      <c r="H183" s="671">
        <f>G183-F183</f>
        <v>0</v>
      </c>
      <c r="I183" s="676">
        <v>0</v>
      </c>
      <c r="J183" s="679">
        <v>0</v>
      </c>
      <c r="K183" s="671">
        <f>J183-I183</f>
        <v>0</v>
      </c>
    </row>
    <row r="184" spans="2:11" ht="12.75" customHeight="1">
      <c r="B184" s="674"/>
      <c r="C184" s="677"/>
      <c r="D184" s="680"/>
      <c r="E184" s="669"/>
      <c r="F184" s="677"/>
      <c r="G184" s="680"/>
      <c r="H184" s="669"/>
      <c r="I184" s="677"/>
      <c r="J184" s="680"/>
      <c r="K184" s="669"/>
    </row>
    <row r="185" spans="2:11" ht="12.75" customHeight="1">
      <c r="B185" s="675"/>
      <c r="C185" s="678"/>
      <c r="D185" s="681"/>
      <c r="E185" s="672"/>
      <c r="F185" s="678"/>
      <c r="G185" s="681"/>
      <c r="H185" s="672"/>
      <c r="I185" s="678"/>
      <c r="J185" s="681"/>
      <c r="K185" s="672"/>
    </row>
    <row r="186" spans="2:11" ht="9.75" customHeight="1" thickBot="1">
      <c r="B186" s="87"/>
      <c r="C186" s="150"/>
      <c r="D186" s="125"/>
      <c r="E186" s="151"/>
      <c r="F186" s="150"/>
      <c r="G186" s="125"/>
      <c r="H186" s="151"/>
      <c r="I186" s="152"/>
      <c r="J186" s="153"/>
      <c r="K186" s="154"/>
    </row>
    <row r="187" spans="2:11" ht="18" customHeight="1" thickBot="1">
      <c r="B187" s="48" t="s">
        <v>932</v>
      </c>
      <c r="C187" s="155">
        <f>C179+C183</f>
        <v>0</v>
      </c>
      <c r="D187" s="63">
        <f aca="true" t="shared" si="8" ref="D187:K187">D179+D183</f>
        <v>0</v>
      </c>
      <c r="E187" s="64">
        <f t="shared" si="8"/>
        <v>0</v>
      </c>
      <c r="F187" s="155">
        <f t="shared" si="8"/>
        <v>0</v>
      </c>
      <c r="G187" s="63">
        <f t="shared" si="8"/>
        <v>0</v>
      </c>
      <c r="H187" s="64">
        <f t="shared" si="8"/>
        <v>0</v>
      </c>
      <c r="I187" s="155">
        <f t="shared" si="8"/>
        <v>0</v>
      </c>
      <c r="J187" s="63">
        <f t="shared" si="8"/>
        <v>0</v>
      </c>
      <c r="K187" s="64">
        <f t="shared" si="8"/>
        <v>0</v>
      </c>
    </row>
    <row r="188" spans="2:11" ht="9.75" customHeight="1">
      <c r="B188" s="68"/>
      <c r="C188" s="89"/>
      <c r="D188" s="89"/>
      <c r="E188" s="89"/>
      <c r="F188" s="89"/>
      <c r="G188" s="89"/>
      <c r="H188" s="89"/>
      <c r="I188" s="89"/>
      <c r="J188" s="89"/>
      <c r="K188" s="89"/>
    </row>
    <row r="189" ht="13.5" customHeight="1"/>
    <row r="190" spans="2:11" ht="12.75" customHeight="1">
      <c r="B190" s="635" t="s">
        <v>241</v>
      </c>
      <c r="C190" s="531" t="str">
        <f>COMANDOBLOQUEADO!S19</f>
        <v>CESÁRIO LANGE</v>
      </c>
      <c r="D190" s="611"/>
      <c r="E190" s="611"/>
      <c r="F190" s="22"/>
      <c r="G190" s="22"/>
      <c r="H190" s="22"/>
      <c r="I190" s="216" t="s">
        <v>237</v>
      </c>
      <c r="J190" s="22">
        <f>IF(COMANDOBLOQUEADO!U6="1º TRIMESTRE","",IF(COMANDOBLOQUEADO!U6="2º TRIMESTRE","",IF(COMANDOBLOQUEADO!U6="3º TRIMESTRE","",IF(COMANDOBLOQUEADO!U6="4º TRIMESTRE","4º TRIMESTRE","4º TRIMESTRE"))))</f>
      </c>
      <c r="K190" s="22" t="str">
        <f>COMANDOBLOQUEADO!Y6</f>
        <v>2006</v>
      </c>
    </row>
    <row r="191" spans="2:11" ht="13.5" customHeight="1">
      <c r="B191" s="635"/>
      <c r="C191" s="22"/>
      <c r="D191" s="319"/>
      <c r="E191" s="319"/>
      <c r="F191" s="22"/>
      <c r="G191" s="22"/>
      <c r="H191" s="22"/>
      <c r="I191" s="216"/>
      <c r="J191" s="22"/>
      <c r="K191" s="22"/>
    </row>
    <row r="192" spans="2:11" ht="9" customHeight="1">
      <c r="B192" s="666" t="s">
        <v>930</v>
      </c>
      <c r="C192" s="667"/>
      <c r="D192" s="667"/>
      <c r="E192" s="667"/>
      <c r="F192" s="667"/>
      <c r="G192" s="667"/>
      <c r="H192" s="667"/>
      <c r="I192" s="592"/>
      <c r="J192" s="592"/>
      <c r="K192" s="592"/>
    </row>
    <row r="193" spans="2:11" ht="9" customHeight="1">
      <c r="B193" s="667"/>
      <c r="C193" s="667"/>
      <c r="D193" s="667"/>
      <c r="E193" s="667"/>
      <c r="F193" s="667"/>
      <c r="G193" s="667"/>
      <c r="H193" s="667"/>
      <c r="I193" s="592"/>
      <c r="J193" s="592"/>
      <c r="K193" s="592"/>
    </row>
    <row r="194" ht="12" customHeight="1" thickBot="1"/>
    <row r="195" spans="2:11" ht="18.75">
      <c r="B195" s="99" t="s">
        <v>1081</v>
      </c>
      <c r="C195" s="320" t="s">
        <v>1082</v>
      </c>
      <c r="D195" s="139"/>
      <c r="E195" s="139"/>
      <c r="F195" s="139"/>
      <c r="G195" s="140"/>
      <c r="H195" s="140"/>
      <c r="I195" s="141"/>
      <c r="J195" s="141"/>
      <c r="K195" s="142"/>
    </row>
    <row r="196" spans="2:11" ht="4.5" customHeight="1" thickBot="1">
      <c r="B196" s="144"/>
      <c r="C196" s="145"/>
      <c r="D196" s="145"/>
      <c r="E196" s="145"/>
      <c r="F196" s="145"/>
      <c r="G196" s="146"/>
      <c r="H196" s="146"/>
      <c r="I196" s="147"/>
      <c r="J196" s="147"/>
      <c r="K196" s="148"/>
    </row>
    <row r="197" spans="2:11" ht="13.5" customHeight="1">
      <c r="B197" s="658" t="s">
        <v>907</v>
      </c>
      <c r="C197" s="661" t="s">
        <v>1056</v>
      </c>
      <c r="D197" s="643" t="s">
        <v>934</v>
      </c>
      <c r="E197" s="668" t="s">
        <v>931</v>
      </c>
      <c r="F197" s="661" t="s">
        <v>1059</v>
      </c>
      <c r="G197" s="643" t="s">
        <v>933</v>
      </c>
      <c r="H197" s="668" t="s">
        <v>931</v>
      </c>
      <c r="I197" s="661" t="s">
        <v>1060</v>
      </c>
      <c r="J197" s="643" t="s">
        <v>935</v>
      </c>
      <c r="K197" s="668" t="s">
        <v>931</v>
      </c>
    </row>
    <row r="198" spans="2:11" ht="13.5" customHeight="1">
      <c r="B198" s="659"/>
      <c r="C198" s="662"/>
      <c r="D198" s="664"/>
      <c r="E198" s="669"/>
      <c r="F198" s="662"/>
      <c r="G198" s="664"/>
      <c r="H198" s="669"/>
      <c r="I198" s="662"/>
      <c r="J198" s="664"/>
      <c r="K198" s="669"/>
    </row>
    <row r="199" spans="2:11" ht="13.5" customHeight="1">
      <c r="B199" s="659"/>
      <c r="C199" s="662"/>
      <c r="D199" s="664"/>
      <c r="E199" s="669"/>
      <c r="F199" s="662"/>
      <c r="G199" s="664"/>
      <c r="H199" s="669"/>
      <c r="I199" s="662"/>
      <c r="J199" s="664"/>
      <c r="K199" s="669"/>
    </row>
    <row r="200" spans="2:11" ht="13.5" customHeight="1">
      <c r="B200" s="659"/>
      <c r="C200" s="662"/>
      <c r="D200" s="664"/>
      <c r="E200" s="669"/>
      <c r="F200" s="662"/>
      <c r="G200" s="664"/>
      <c r="H200" s="669"/>
      <c r="I200" s="662"/>
      <c r="J200" s="664"/>
      <c r="K200" s="669"/>
    </row>
    <row r="201" spans="2:11" ht="13.5" customHeight="1" thickBot="1">
      <c r="B201" s="660"/>
      <c r="C201" s="663"/>
      <c r="D201" s="665"/>
      <c r="E201" s="670"/>
      <c r="F201" s="663"/>
      <c r="G201" s="665"/>
      <c r="H201" s="670"/>
      <c r="I201" s="663"/>
      <c r="J201" s="665"/>
      <c r="K201" s="670"/>
    </row>
    <row r="202" spans="2:11" ht="9.75" customHeight="1">
      <c r="B202" s="149"/>
      <c r="C202" s="150"/>
      <c r="D202" s="125"/>
      <c r="E202" s="151"/>
      <c r="F202" s="150"/>
      <c r="G202" s="125"/>
      <c r="H202" s="151"/>
      <c r="I202" s="152"/>
      <c r="J202" s="153"/>
      <c r="K202" s="154"/>
    </row>
    <row r="203" spans="2:11" ht="15" customHeight="1">
      <c r="B203" s="673" t="s">
        <v>1058</v>
      </c>
      <c r="C203" s="676">
        <v>0</v>
      </c>
      <c r="D203" s="679">
        <v>0</v>
      </c>
      <c r="E203" s="671">
        <f>D203-C203</f>
        <v>0</v>
      </c>
      <c r="F203" s="676">
        <v>0</v>
      </c>
      <c r="G203" s="679">
        <v>0</v>
      </c>
      <c r="H203" s="671">
        <f>G203-F203</f>
        <v>0</v>
      </c>
      <c r="I203" s="676">
        <v>0</v>
      </c>
      <c r="J203" s="679">
        <v>0</v>
      </c>
      <c r="K203" s="671">
        <f>J203-I203</f>
        <v>0</v>
      </c>
    </row>
    <row r="204" spans="2:11" ht="15" customHeight="1">
      <c r="B204" s="674"/>
      <c r="C204" s="677"/>
      <c r="D204" s="680"/>
      <c r="E204" s="669"/>
      <c r="F204" s="677"/>
      <c r="G204" s="680"/>
      <c r="H204" s="669"/>
      <c r="I204" s="677"/>
      <c r="J204" s="680"/>
      <c r="K204" s="669"/>
    </row>
    <row r="205" spans="2:11" ht="15" customHeight="1">
      <c r="B205" s="675"/>
      <c r="C205" s="678"/>
      <c r="D205" s="681"/>
      <c r="E205" s="672"/>
      <c r="F205" s="678"/>
      <c r="G205" s="681"/>
      <c r="H205" s="672"/>
      <c r="I205" s="678"/>
      <c r="J205" s="681"/>
      <c r="K205" s="672"/>
    </row>
    <row r="206" spans="2:11" ht="9.75" customHeight="1">
      <c r="B206" s="87"/>
      <c r="C206" s="150"/>
      <c r="D206" s="125"/>
      <c r="E206" s="151"/>
      <c r="F206" s="150"/>
      <c r="G206" s="125"/>
      <c r="H206" s="151"/>
      <c r="I206" s="152"/>
      <c r="J206" s="153"/>
      <c r="K206" s="154"/>
    </row>
    <row r="207" spans="2:11" ht="12.75" customHeight="1">
      <c r="B207" s="673" t="s">
        <v>1057</v>
      </c>
      <c r="C207" s="676">
        <v>0</v>
      </c>
      <c r="D207" s="679">
        <v>0</v>
      </c>
      <c r="E207" s="671">
        <f>D207-C207</f>
        <v>0</v>
      </c>
      <c r="F207" s="676">
        <v>0</v>
      </c>
      <c r="G207" s="679">
        <v>0</v>
      </c>
      <c r="H207" s="671">
        <f>G207-F207</f>
        <v>0</v>
      </c>
      <c r="I207" s="676">
        <v>0</v>
      </c>
      <c r="J207" s="679">
        <v>0</v>
      </c>
      <c r="K207" s="671">
        <f>J207-I207</f>
        <v>0</v>
      </c>
    </row>
    <row r="208" spans="2:11" ht="12.75" customHeight="1">
      <c r="B208" s="674"/>
      <c r="C208" s="677"/>
      <c r="D208" s="680"/>
      <c r="E208" s="669"/>
      <c r="F208" s="677"/>
      <c r="G208" s="680"/>
      <c r="H208" s="669"/>
      <c r="I208" s="677"/>
      <c r="J208" s="680"/>
      <c r="K208" s="669"/>
    </row>
    <row r="209" spans="2:11" ht="12.75" customHeight="1">
      <c r="B209" s="675"/>
      <c r="C209" s="678"/>
      <c r="D209" s="681"/>
      <c r="E209" s="672"/>
      <c r="F209" s="678"/>
      <c r="G209" s="681"/>
      <c r="H209" s="672"/>
      <c r="I209" s="678"/>
      <c r="J209" s="681"/>
      <c r="K209" s="672"/>
    </row>
    <row r="210" spans="2:11" ht="9.75" customHeight="1" thickBot="1">
      <c r="B210" s="87"/>
      <c r="C210" s="150"/>
      <c r="D210" s="125"/>
      <c r="E210" s="151"/>
      <c r="F210" s="150"/>
      <c r="G210" s="125"/>
      <c r="H210" s="151"/>
      <c r="I210" s="152"/>
      <c r="J210" s="153"/>
      <c r="K210" s="154"/>
    </row>
    <row r="211" spans="2:11" ht="18" customHeight="1" thickBot="1">
      <c r="B211" s="48" t="s">
        <v>932</v>
      </c>
      <c r="C211" s="155">
        <f>C203+C207</f>
        <v>0</v>
      </c>
      <c r="D211" s="63">
        <f aca="true" t="shared" si="9" ref="D211:K211">D203+D207</f>
        <v>0</v>
      </c>
      <c r="E211" s="157">
        <f t="shared" si="9"/>
        <v>0</v>
      </c>
      <c r="F211" s="155">
        <f t="shared" si="9"/>
        <v>0</v>
      </c>
      <c r="G211" s="63">
        <f t="shared" si="9"/>
        <v>0</v>
      </c>
      <c r="H211" s="157">
        <f t="shared" si="9"/>
        <v>0</v>
      </c>
      <c r="I211" s="155">
        <f t="shared" si="9"/>
        <v>0</v>
      </c>
      <c r="J211" s="63">
        <f t="shared" si="9"/>
        <v>0</v>
      </c>
      <c r="K211" s="64">
        <f t="shared" si="9"/>
        <v>0</v>
      </c>
    </row>
    <row r="212" spans="2:11" ht="13.5" customHeight="1">
      <c r="B212" s="68"/>
      <c r="C212" s="125"/>
      <c r="D212" s="125"/>
      <c r="E212" s="125"/>
      <c r="F212" s="125"/>
      <c r="G212" s="125"/>
      <c r="H212" s="125"/>
      <c r="I212" s="125"/>
      <c r="J212" s="125"/>
      <c r="K212" s="125"/>
    </row>
    <row r="213" spans="2:11" ht="13.5" customHeight="1" thickBot="1">
      <c r="B213" s="53"/>
      <c r="C213" s="125"/>
      <c r="D213" s="125"/>
      <c r="E213" s="125"/>
      <c r="F213" s="125"/>
      <c r="G213" s="125"/>
      <c r="H213" s="125"/>
      <c r="I213" s="30"/>
      <c r="J213" s="30"/>
      <c r="K213" s="30"/>
    </row>
    <row r="214" spans="2:11" ht="18.75">
      <c r="B214" s="99" t="s">
        <v>1084</v>
      </c>
      <c r="C214" s="320" t="s">
        <v>1083</v>
      </c>
      <c r="D214" s="139"/>
      <c r="E214" s="139"/>
      <c r="F214" s="139"/>
      <c r="G214" s="140"/>
      <c r="H214" s="140"/>
      <c r="I214" s="141"/>
      <c r="J214" s="141"/>
      <c r="K214" s="142"/>
    </row>
    <row r="215" spans="2:11" ht="4.5" customHeight="1" thickBot="1">
      <c r="B215" s="156"/>
      <c r="C215" s="145"/>
      <c r="D215" s="145"/>
      <c r="E215" s="145"/>
      <c r="F215" s="145"/>
      <c r="G215" s="100"/>
      <c r="H215" s="100"/>
      <c r="I215" s="147"/>
      <c r="J215" s="147"/>
      <c r="K215" s="148"/>
    </row>
    <row r="216" spans="2:11" ht="13.5" customHeight="1">
      <c r="B216" s="658" t="s">
        <v>907</v>
      </c>
      <c r="C216" s="661" t="s">
        <v>1056</v>
      </c>
      <c r="D216" s="643" t="s">
        <v>934</v>
      </c>
      <c r="E216" s="668" t="s">
        <v>931</v>
      </c>
      <c r="F216" s="661" t="s">
        <v>1059</v>
      </c>
      <c r="G216" s="643" t="s">
        <v>933</v>
      </c>
      <c r="H216" s="668" t="s">
        <v>931</v>
      </c>
      <c r="I216" s="661" t="s">
        <v>1060</v>
      </c>
      <c r="J216" s="643" t="s">
        <v>935</v>
      </c>
      <c r="K216" s="668" t="s">
        <v>931</v>
      </c>
    </row>
    <row r="217" spans="2:11" ht="13.5" customHeight="1">
      <c r="B217" s="659"/>
      <c r="C217" s="662"/>
      <c r="D217" s="664"/>
      <c r="E217" s="669"/>
      <c r="F217" s="662"/>
      <c r="G217" s="664"/>
      <c r="H217" s="669"/>
      <c r="I217" s="662"/>
      <c r="J217" s="664"/>
      <c r="K217" s="669"/>
    </row>
    <row r="218" spans="2:11" ht="13.5" customHeight="1">
      <c r="B218" s="659"/>
      <c r="C218" s="662"/>
      <c r="D218" s="664"/>
      <c r="E218" s="669"/>
      <c r="F218" s="662"/>
      <c r="G218" s="664"/>
      <c r="H218" s="669"/>
      <c r="I218" s="662"/>
      <c r="J218" s="664"/>
      <c r="K218" s="669"/>
    </row>
    <row r="219" spans="2:11" ht="13.5" customHeight="1">
      <c r="B219" s="659"/>
      <c r="C219" s="662"/>
      <c r="D219" s="664"/>
      <c r="E219" s="669"/>
      <c r="F219" s="662"/>
      <c r="G219" s="664"/>
      <c r="H219" s="669"/>
      <c r="I219" s="662"/>
      <c r="J219" s="664"/>
      <c r="K219" s="669"/>
    </row>
    <row r="220" spans="2:11" ht="13.5" customHeight="1" thickBot="1">
      <c r="B220" s="660"/>
      <c r="C220" s="663"/>
      <c r="D220" s="665"/>
      <c r="E220" s="670"/>
      <c r="F220" s="663"/>
      <c r="G220" s="665"/>
      <c r="H220" s="670"/>
      <c r="I220" s="663"/>
      <c r="J220" s="665"/>
      <c r="K220" s="670"/>
    </row>
    <row r="221" spans="2:11" ht="9.75" customHeight="1">
      <c r="B221" s="149"/>
      <c r="C221" s="150"/>
      <c r="D221" s="125"/>
      <c r="E221" s="151"/>
      <c r="F221" s="150"/>
      <c r="G221" s="125"/>
      <c r="H221" s="151"/>
      <c r="I221" s="152"/>
      <c r="J221" s="153"/>
      <c r="K221" s="154"/>
    </row>
    <row r="222" spans="2:11" ht="15" customHeight="1">
      <c r="B222" s="673" t="s">
        <v>1058</v>
      </c>
      <c r="C222" s="676">
        <v>0</v>
      </c>
      <c r="D222" s="679">
        <v>0</v>
      </c>
      <c r="E222" s="671">
        <f>D222-C222</f>
        <v>0</v>
      </c>
      <c r="F222" s="676">
        <v>0</v>
      </c>
      <c r="G222" s="679">
        <v>0</v>
      </c>
      <c r="H222" s="671">
        <f>G222-F222</f>
        <v>0</v>
      </c>
      <c r="I222" s="676">
        <v>0</v>
      </c>
      <c r="J222" s="679">
        <v>0</v>
      </c>
      <c r="K222" s="671">
        <f>J222-I222</f>
        <v>0</v>
      </c>
    </row>
    <row r="223" spans="2:11" ht="15" customHeight="1">
      <c r="B223" s="674"/>
      <c r="C223" s="677"/>
      <c r="D223" s="680"/>
      <c r="E223" s="669"/>
      <c r="F223" s="677"/>
      <c r="G223" s="680"/>
      <c r="H223" s="669"/>
      <c r="I223" s="677"/>
      <c r="J223" s="680"/>
      <c r="K223" s="669"/>
    </row>
    <row r="224" spans="2:11" ht="15" customHeight="1">
      <c r="B224" s="675"/>
      <c r="C224" s="678"/>
      <c r="D224" s="681"/>
      <c r="E224" s="672"/>
      <c r="F224" s="678"/>
      <c r="G224" s="681"/>
      <c r="H224" s="672"/>
      <c r="I224" s="678"/>
      <c r="J224" s="681"/>
      <c r="K224" s="672"/>
    </row>
    <row r="225" spans="2:11" ht="9.75" customHeight="1">
      <c r="B225" s="87"/>
      <c r="C225" s="150"/>
      <c r="D225" s="125"/>
      <c r="E225" s="151"/>
      <c r="F225" s="150"/>
      <c r="G225" s="125"/>
      <c r="H225" s="151"/>
      <c r="I225" s="152"/>
      <c r="J225" s="153"/>
      <c r="K225" s="154"/>
    </row>
    <row r="226" spans="2:11" ht="12.75" customHeight="1">
      <c r="B226" s="673" t="s">
        <v>1057</v>
      </c>
      <c r="C226" s="676">
        <v>0</v>
      </c>
      <c r="D226" s="679">
        <v>0</v>
      </c>
      <c r="E226" s="671">
        <f>D226-C226</f>
        <v>0</v>
      </c>
      <c r="F226" s="676">
        <v>0</v>
      </c>
      <c r="G226" s="679">
        <v>0</v>
      </c>
      <c r="H226" s="671">
        <f>G226-F226</f>
        <v>0</v>
      </c>
      <c r="I226" s="676">
        <v>0</v>
      </c>
      <c r="J226" s="679">
        <v>0</v>
      </c>
      <c r="K226" s="671">
        <f>J226-I226</f>
        <v>0</v>
      </c>
    </row>
    <row r="227" spans="2:11" ht="12.75" customHeight="1">
      <c r="B227" s="674"/>
      <c r="C227" s="677"/>
      <c r="D227" s="680"/>
      <c r="E227" s="669"/>
      <c r="F227" s="677"/>
      <c r="G227" s="680"/>
      <c r="H227" s="669"/>
      <c r="I227" s="677"/>
      <c r="J227" s="680"/>
      <c r="K227" s="669"/>
    </row>
    <row r="228" spans="2:11" ht="12.75" customHeight="1">
      <c r="B228" s="675"/>
      <c r="C228" s="678"/>
      <c r="D228" s="681"/>
      <c r="E228" s="672"/>
      <c r="F228" s="678"/>
      <c r="G228" s="681"/>
      <c r="H228" s="672"/>
      <c r="I228" s="678"/>
      <c r="J228" s="681"/>
      <c r="K228" s="672"/>
    </row>
    <row r="229" spans="2:11" ht="9.75" customHeight="1" thickBot="1">
      <c r="B229" s="87"/>
      <c r="C229" s="150"/>
      <c r="D229" s="125"/>
      <c r="E229" s="151"/>
      <c r="F229" s="150"/>
      <c r="G229" s="125"/>
      <c r="H229" s="151"/>
      <c r="I229" s="152"/>
      <c r="J229" s="153"/>
      <c r="K229" s="154"/>
    </row>
    <row r="230" spans="2:11" ht="18" customHeight="1" thickBot="1">
      <c r="B230" s="50" t="s">
        <v>932</v>
      </c>
      <c r="C230" s="155">
        <f>C222+C226</f>
        <v>0</v>
      </c>
      <c r="D230" s="63">
        <f aca="true" t="shared" si="10" ref="D230:K230">D222+D226</f>
        <v>0</v>
      </c>
      <c r="E230" s="64">
        <f t="shared" si="10"/>
        <v>0</v>
      </c>
      <c r="F230" s="155">
        <f t="shared" si="10"/>
        <v>0</v>
      </c>
      <c r="G230" s="63">
        <f t="shared" si="10"/>
        <v>0</v>
      </c>
      <c r="H230" s="64">
        <f t="shared" si="10"/>
        <v>0</v>
      </c>
      <c r="I230" s="155">
        <f t="shared" si="10"/>
        <v>0</v>
      </c>
      <c r="J230" s="63">
        <f t="shared" si="10"/>
        <v>0</v>
      </c>
      <c r="K230" s="64">
        <f t="shared" si="10"/>
        <v>0</v>
      </c>
    </row>
    <row r="231" spans="2:11" ht="13.5" customHeight="1">
      <c r="B231" s="68"/>
      <c r="C231" s="125"/>
      <c r="D231" s="125"/>
      <c r="E231" s="125"/>
      <c r="F231" s="125"/>
      <c r="G231" s="125"/>
      <c r="H231" s="125"/>
      <c r="I231" s="125"/>
      <c r="J231" s="125"/>
      <c r="K231" s="125"/>
    </row>
    <row r="232" spans="2:11" ht="13.5" customHeight="1" thickBot="1">
      <c r="B232" s="30"/>
      <c r="C232" s="30"/>
      <c r="D232" s="30"/>
      <c r="E232" s="30"/>
      <c r="F232" s="30"/>
      <c r="G232" s="30"/>
      <c r="H232" s="30"/>
      <c r="I232" s="30"/>
      <c r="J232" s="30"/>
      <c r="K232" s="30"/>
    </row>
    <row r="233" spans="2:11" ht="18.75">
      <c r="B233" s="99" t="s">
        <v>1085</v>
      </c>
      <c r="C233" s="320" t="s">
        <v>1086</v>
      </c>
      <c r="D233" s="139"/>
      <c r="E233" s="139"/>
      <c r="F233" s="139"/>
      <c r="G233" s="140"/>
      <c r="H233" s="140"/>
      <c r="I233" s="141"/>
      <c r="J233" s="141"/>
      <c r="K233" s="142"/>
    </row>
    <row r="234" spans="2:11" ht="4.5" customHeight="1" thickBot="1">
      <c r="B234" s="156"/>
      <c r="C234" s="145"/>
      <c r="D234" s="145"/>
      <c r="E234" s="145"/>
      <c r="F234" s="145"/>
      <c r="G234" s="100"/>
      <c r="H234" s="100"/>
      <c r="I234" s="147"/>
      <c r="J234" s="147"/>
      <c r="K234" s="148"/>
    </row>
    <row r="235" spans="2:11" ht="13.5" customHeight="1">
      <c r="B235" s="658" t="s">
        <v>907</v>
      </c>
      <c r="C235" s="661" t="s">
        <v>1056</v>
      </c>
      <c r="D235" s="643" t="s">
        <v>934</v>
      </c>
      <c r="E235" s="668" t="s">
        <v>931</v>
      </c>
      <c r="F235" s="661" t="s">
        <v>1059</v>
      </c>
      <c r="G235" s="643" t="s">
        <v>933</v>
      </c>
      <c r="H235" s="668" t="s">
        <v>931</v>
      </c>
      <c r="I235" s="661" t="s">
        <v>1060</v>
      </c>
      <c r="J235" s="643" t="s">
        <v>935</v>
      </c>
      <c r="K235" s="668" t="s">
        <v>931</v>
      </c>
    </row>
    <row r="236" spans="2:11" ht="13.5" customHeight="1">
      <c r="B236" s="659"/>
      <c r="C236" s="662"/>
      <c r="D236" s="664"/>
      <c r="E236" s="669"/>
      <c r="F236" s="662"/>
      <c r="G236" s="664"/>
      <c r="H236" s="669"/>
      <c r="I236" s="662"/>
      <c r="J236" s="664"/>
      <c r="K236" s="669"/>
    </row>
    <row r="237" spans="2:11" ht="13.5" customHeight="1">
      <c r="B237" s="659"/>
      <c r="C237" s="662"/>
      <c r="D237" s="664"/>
      <c r="E237" s="669"/>
      <c r="F237" s="662"/>
      <c r="G237" s="664"/>
      <c r="H237" s="669"/>
      <c r="I237" s="662"/>
      <c r="J237" s="664"/>
      <c r="K237" s="669"/>
    </row>
    <row r="238" spans="2:11" ht="13.5" customHeight="1">
      <c r="B238" s="659"/>
      <c r="C238" s="662"/>
      <c r="D238" s="664"/>
      <c r="E238" s="669"/>
      <c r="F238" s="662"/>
      <c r="G238" s="664"/>
      <c r="H238" s="669"/>
      <c r="I238" s="662"/>
      <c r="J238" s="664"/>
      <c r="K238" s="669"/>
    </row>
    <row r="239" spans="2:11" ht="13.5" customHeight="1" thickBot="1">
      <c r="B239" s="660"/>
      <c r="C239" s="663"/>
      <c r="D239" s="665"/>
      <c r="E239" s="670"/>
      <c r="F239" s="663"/>
      <c r="G239" s="665"/>
      <c r="H239" s="670"/>
      <c r="I239" s="663"/>
      <c r="J239" s="665"/>
      <c r="K239" s="670"/>
    </row>
    <row r="240" spans="2:11" ht="9.75" customHeight="1">
      <c r="B240" s="149"/>
      <c r="C240" s="150"/>
      <c r="D240" s="125"/>
      <c r="E240" s="151"/>
      <c r="F240" s="150"/>
      <c r="G240" s="125"/>
      <c r="H240" s="151"/>
      <c r="I240" s="152"/>
      <c r="J240" s="153"/>
      <c r="K240" s="154"/>
    </row>
    <row r="241" spans="2:11" ht="15" customHeight="1">
      <c r="B241" s="673" t="s">
        <v>1058</v>
      </c>
      <c r="C241" s="676">
        <v>0</v>
      </c>
      <c r="D241" s="679">
        <v>0</v>
      </c>
      <c r="E241" s="671">
        <f>D241-C241</f>
        <v>0</v>
      </c>
      <c r="F241" s="676">
        <v>0</v>
      </c>
      <c r="G241" s="679">
        <v>0</v>
      </c>
      <c r="H241" s="671">
        <f>G241-F241</f>
        <v>0</v>
      </c>
      <c r="I241" s="676">
        <v>0</v>
      </c>
      <c r="J241" s="679">
        <v>0</v>
      </c>
      <c r="K241" s="671">
        <f>J241-I241</f>
        <v>0</v>
      </c>
    </row>
    <row r="242" spans="2:11" ht="15" customHeight="1">
      <c r="B242" s="674"/>
      <c r="C242" s="677"/>
      <c r="D242" s="680"/>
      <c r="E242" s="669"/>
      <c r="F242" s="677"/>
      <c r="G242" s="680"/>
      <c r="H242" s="669"/>
      <c r="I242" s="677"/>
      <c r="J242" s="680"/>
      <c r="K242" s="669"/>
    </row>
    <row r="243" spans="2:11" ht="15" customHeight="1">
      <c r="B243" s="675"/>
      <c r="C243" s="678"/>
      <c r="D243" s="681"/>
      <c r="E243" s="672"/>
      <c r="F243" s="678"/>
      <c r="G243" s="681"/>
      <c r="H243" s="672"/>
      <c r="I243" s="678"/>
      <c r="J243" s="681"/>
      <c r="K243" s="672"/>
    </row>
    <row r="244" spans="2:11" ht="9.75" customHeight="1">
      <c r="B244" s="87"/>
      <c r="C244" s="150"/>
      <c r="D244" s="125"/>
      <c r="E244" s="151"/>
      <c r="F244" s="150"/>
      <c r="G244" s="125"/>
      <c r="H244" s="151"/>
      <c r="I244" s="152"/>
      <c r="J244" s="153"/>
      <c r="K244" s="154"/>
    </row>
    <row r="245" spans="2:11" ht="12.75" customHeight="1">
      <c r="B245" s="673" t="s">
        <v>1057</v>
      </c>
      <c r="C245" s="676">
        <v>0</v>
      </c>
      <c r="D245" s="679">
        <v>0</v>
      </c>
      <c r="E245" s="671">
        <f>D245-C245</f>
        <v>0</v>
      </c>
      <c r="F245" s="676">
        <v>0</v>
      </c>
      <c r="G245" s="679">
        <v>0</v>
      </c>
      <c r="H245" s="671">
        <f>G245-F245</f>
        <v>0</v>
      </c>
      <c r="I245" s="676">
        <v>0</v>
      </c>
      <c r="J245" s="679">
        <v>0</v>
      </c>
      <c r="K245" s="671">
        <f>J245-I245</f>
        <v>0</v>
      </c>
    </row>
    <row r="246" spans="2:11" ht="12.75" customHeight="1">
      <c r="B246" s="674"/>
      <c r="C246" s="677"/>
      <c r="D246" s="680"/>
      <c r="E246" s="669"/>
      <c r="F246" s="677"/>
      <c r="G246" s="680"/>
      <c r="H246" s="669"/>
      <c r="I246" s="677"/>
      <c r="J246" s="680"/>
      <c r="K246" s="669"/>
    </row>
    <row r="247" spans="2:11" ht="12.75" customHeight="1">
      <c r="B247" s="675"/>
      <c r="C247" s="678"/>
      <c r="D247" s="681"/>
      <c r="E247" s="672"/>
      <c r="F247" s="678"/>
      <c r="G247" s="681"/>
      <c r="H247" s="672"/>
      <c r="I247" s="678"/>
      <c r="J247" s="681"/>
      <c r="K247" s="672"/>
    </row>
    <row r="248" spans="2:11" ht="9.75" customHeight="1" thickBot="1">
      <c r="B248" s="87"/>
      <c r="C248" s="150"/>
      <c r="D248" s="125"/>
      <c r="E248" s="151"/>
      <c r="F248" s="150"/>
      <c r="G248" s="125"/>
      <c r="H248" s="151"/>
      <c r="I248" s="152"/>
      <c r="J248" s="153"/>
      <c r="K248" s="154"/>
    </row>
    <row r="249" spans="2:11" ht="18" customHeight="1" thickBot="1">
      <c r="B249" s="48" t="s">
        <v>932</v>
      </c>
      <c r="C249" s="155">
        <f>C241+C245</f>
        <v>0</v>
      </c>
      <c r="D249" s="63">
        <f aca="true" t="shared" si="11" ref="D249:K249">D241+D245</f>
        <v>0</v>
      </c>
      <c r="E249" s="64">
        <f t="shared" si="11"/>
        <v>0</v>
      </c>
      <c r="F249" s="155">
        <f t="shared" si="11"/>
        <v>0</v>
      </c>
      <c r="G249" s="63">
        <f t="shared" si="11"/>
        <v>0</v>
      </c>
      <c r="H249" s="64">
        <f t="shared" si="11"/>
        <v>0</v>
      </c>
      <c r="I249" s="155">
        <f t="shared" si="11"/>
        <v>0</v>
      </c>
      <c r="J249" s="63">
        <f t="shared" si="11"/>
        <v>0</v>
      </c>
      <c r="K249" s="64">
        <f t="shared" si="11"/>
        <v>0</v>
      </c>
    </row>
    <row r="273" ht="12.75" hidden="1">
      <c r="B273" t="str">
        <f>COMANDOBLOQUEADO!U6</f>
        <v>1º TRIMESTRE</v>
      </c>
    </row>
  </sheetData>
  <sheetProtection password="DCD0" sheet="1" objects="1" scenarios="1"/>
  <mergeCells count="383">
    <mergeCell ref="C190:E190"/>
    <mergeCell ref="B192:K193"/>
    <mergeCell ref="B130:K131"/>
    <mergeCell ref="C128:E128"/>
    <mergeCell ref="K135:K139"/>
    <mergeCell ref="B141:B143"/>
    <mergeCell ref="C141:C143"/>
    <mergeCell ref="D141:D143"/>
    <mergeCell ref="E141:E143"/>
    <mergeCell ref="F141:F143"/>
    <mergeCell ref="A2:A3"/>
    <mergeCell ref="F2:F3"/>
    <mergeCell ref="H2:H3"/>
    <mergeCell ref="B2:B3"/>
    <mergeCell ref="C2:E3"/>
    <mergeCell ref="B10:B14"/>
    <mergeCell ref="B16:B18"/>
    <mergeCell ref="E16:E18"/>
    <mergeCell ref="K10:K14"/>
    <mergeCell ref="D10:D14"/>
    <mergeCell ref="I10:I14"/>
    <mergeCell ref="H10:H14"/>
    <mergeCell ref="F10:F14"/>
    <mergeCell ref="E10:E14"/>
    <mergeCell ref="C10:C14"/>
    <mergeCell ref="F16:F18"/>
    <mergeCell ref="G16:G18"/>
    <mergeCell ref="I16:I18"/>
    <mergeCell ref="J16:J18"/>
    <mergeCell ref="D16:D18"/>
    <mergeCell ref="C16:C18"/>
    <mergeCell ref="K29:K33"/>
    <mergeCell ref="H16:H18"/>
    <mergeCell ref="K16:K18"/>
    <mergeCell ref="H29:H33"/>
    <mergeCell ref="I29:I33"/>
    <mergeCell ref="J20:J22"/>
    <mergeCell ref="I20:I22"/>
    <mergeCell ref="K20:K22"/>
    <mergeCell ref="B20:B22"/>
    <mergeCell ref="D20:D22"/>
    <mergeCell ref="H20:H22"/>
    <mergeCell ref="D29:D33"/>
    <mergeCell ref="E29:E33"/>
    <mergeCell ref="F29:F33"/>
    <mergeCell ref="E20:E22"/>
    <mergeCell ref="F20:F22"/>
    <mergeCell ref="G20:G22"/>
    <mergeCell ref="C20:C22"/>
    <mergeCell ref="B35:B37"/>
    <mergeCell ref="B39:B41"/>
    <mergeCell ref="C29:C33"/>
    <mergeCell ref="C35:C37"/>
    <mergeCell ref="C39:C41"/>
    <mergeCell ref="B29:B33"/>
    <mergeCell ref="D35:D37"/>
    <mergeCell ref="E35:E37"/>
    <mergeCell ref="F35:F37"/>
    <mergeCell ref="G35:G37"/>
    <mergeCell ref="H35:H37"/>
    <mergeCell ref="I35:I37"/>
    <mergeCell ref="J35:J37"/>
    <mergeCell ref="K35:K37"/>
    <mergeCell ref="D39:D41"/>
    <mergeCell ref="E39:E41"/>
    <mergeCell ref="F39:F41"/>
    <mergeCell ref="G39:G41"/>
    <mergeCell ref="H39:H41"/>
    <mergeCell ref="I39:I41"/>
    <mergeCell ref="J39:J41"/>
    <mergeCell ref="K39:K41"/>
    <mergeCell ref="H48:H52"/>
    <mergeCell ref="I48:I52"/>
    <mergeCell ref="B48:B52"/>
    <mergeCell ref="C48:C52"/>
    <mergeCell ref="D48:D52"/>
    <mergeCell ref="E48:E52"/>
    <mergeCell ref="K48:K52"/>
    <mergeCell ref="B54:B56"/>
    <mergeCell ref="C54:C56"/>
    <mergeCell ref="D54:D56"/>
    <mergeCell ref="E54:E56"/>
    <mergeCell ref="F54:F56"/>
    <mergeCell ref="G54:G56"/>
    <mergeCell ref="H54:H56"/>
    <mergeCell ref="I54:I56"/>
    <mergeCell ref="F48:F52"/>
    <mergeCell ref="J58:J60"/>
    <mergeCell ref="B58:B60"/>
    <mergeCell ref="C58:C60"/>
    <mergeCell ref="D58:D60"/>
    <mergeCell ref="E58:E60"/>
    <mergeCell ref="F58:F60"/>
    <mergeCell ref="G58:G60"/>
    <mergeCell ref="H58:H60"/>
    <mergeCell ref="I58:I60"/>
    <mergeCell ref="J73:J77"/>
    <mergeCell ref="K58:K60"/>
    <mergeCell ref="G10:G14"/>
    <mergeCell ref="J10:J14"/>
    <mergeCell ref="G29:G33"/>
    <mergeCell ref="J29:J33"/>
    <mergeCell ref="G48:G52"/>
    <mergeCell ref="J48:J52"/>
    <mergeCell ref="J54:J56"/>
    <mergeCell ref="K54:K56"/>
    <mergeCell ref="F73:F77"/>
    <mergeCell ref="G73:G77"/>
    <mergeCell ref="H73:H77"/>
    <mergeCell ref="I73:I77"/>
    <mergeCell ref="B73:B77"/>
    <mergeCell ref="C73:C77"/>
    <mergeCell ref="D73:D77"/>
    <mergeCell ref="E73:E77"/>
    <mergeCell ref="K73:K77"/>
    <mergeCell ref="B79:B81"/>
    <mergeCell ref="C79:C81"/>
    <mergeCell ref="D79:D81"/>
    <mergeCell ref="E79:E81"/>
    <mergeCell ref="F79:F81"/>
    <mergeCell ref="G79:G81"/>
    <mergeCell ref="H79:H81"/>
    <mergeCell ref="I79:I81"/>
    <mergeCell ref="J79:J81"/>
    <mergeCell ref="F83:F85"/>
    <mergeCell ref="G83:G85"/>
    <mergeCell ref="H83:H85"/>
    <mergeCell ref="I83:I85"/>
    <mergeCell ref="B83:B85"/>
    <mergeCell ref="C83:C85"/>
    <mergeCell ref="D83:D85"/>
    <mergeCell ref="E83:E85"/>
    <mergeCell ref="I98:I100"/>
    <mergeCell ref="J98:J100"/>
    <mergeCell ref="K83:K85"/>
    <mergeCell ref="K79:K81"/>
    <mergeCell ref="J83:J85"/>
    <mergeCell ref="J92:J96"/>
    <mergeCell ref="I92:I96"/>
    <mergeCell ref="I102:I104"/>
    <mergeCell ref="J102:J104"/>
    <mergeCell ref="K92:K96"/>
    <mergeCell ref="B98:B100"/>
    <mergeCell ref="C98:C100"/>
    <mergeCell ref="D98:D100"/>
    <mergeCell ref="E98:E100"/>
    <mergeCell ref="F98:F100"/>
    <mergeCell ref="G98:G100"/>
    <mergeCell ref="H98:H100"/>
    <mergeCell ref="I111:I115"/>
    <mergeCell ref="J111:J115"/>
    <mergeCell ref="K98:K100"/>
    <mergeCell ref="B102:B104"/>
    <mergeCell ref="C102:C104"/>
    <mergeCell ref="D102:D104"/>
    <mergeCell ref="E102:E104"/>
    <mergeCell ref="F102:F104"/>
    <mergeCell ref="G102:G104"/>
    <mergeCell ref="H102:H104"/>
    <mergeCell ref="I117:I119"/>
    <mergeCell ref="J117:J119"/>
    <mergeCell ref="K102:K104"/>
    <mergeCell ref="B111:B115"/>
    <mergeCell ref="C111:C115"/>
    <mergeCell ref="D111:D115"/>
    <mergeCell ref="E111:E115"/>
    <mergeCell ref="F111:F115"/>
    <mergeCell ref="G111:G115"/>
    <mergeCell ref="H111:H115"/>
    <mergeCell ref="I121:I123"/>
    <mergeCell ref="J121:J123"/>
    <mergeCell ref="K111:K115"/>
    <mergeCell ref="B117:B119"/>
    <mergeCell ref="C117:C119"/>
    <mergeCell ref="D117:D119"/>
    <mergeCell ref="E117:E119"/>
    <mergeCell ref="F117:F119"/>
    <mergeCell ref="G117:G119"/>
    <mergeCell ref="H117:H119"/>
    <mergeCell ref="I135:I139"/>
    <mergeCell ref="J135:J139"/>
    <mergeCell ref="K117:K119"/>
    <mergeCell ref="B121:B123"/>
    <mergeCell ref="C121:C123"/>
    <mergeCell ref="D121:D123"/>
    <mergeCell ref="E121:E123"/>
    <mergeCell ref="F121:F123"/>
    <mergeCell ref="G121:G123"/>
    <mergeCell ref="H121:H123"/>
    <mergeCell ref="I141:I143"/>
    <mergeCell ref="J141:J143"/>
    <mergeCell ref="K121:K123"/>
    <mergeCell ref="B135:B139"/>
    <mergeCell ref="C135:C139"/>
    <mergeCell ref="D135:D139"/>
    <mergeCell ref="E135:E139"/>
    <mergeCell ref="F135:F139"/>
    <mergeCell ref="G135:G139"/>
    <mergeCell ref="H135:H139"/>
    <mergeCell ref="K141:K143"/>
    <mergeCell ref="B145:B147"/>
    <mergeCell ref="C145:C147"/>
    <mergeCell ref="D145:D147"/>
    <mergeCell ref="F145:F147"/>
    <mergeCell ref="G145:G147"/>
    <mergeCell ref="I145:I147"/>
    <mergeCell ref="J145:J147"/>
    <mergeCell ref="G141:G143"/>
    <mergeCell ref="H141:H143"/>
    <mergeCell ref="K145:K147"/>
    <mergeCell ref="E154:E158"/>
    <mergeCell ref="F154:F158"/>
    <mergeCell ref="G154:G158"/>
    <mergeCell ref="H154:H158"/>
    <mergeCell ref="I154:I158"/>
    <mergeCell ref="J154:J158"/>
    <mergeCell ref="K154:K158"/>
    <mergeCell ref="E145:E147"/>
    <mergeCell ref="H145:H147"/>
    <mergeCell ref="B160:B162"/>
    <mergeCell ref="C160:C162"/>
    <mergeCell ref="D160:D162"/>
    <mergeCell ref="E160:E162"/>
    <mergeCell ref="F160:F162"/>
    <mergeCell ref="G160:G162"/>
    <mergeCell ref="H160:H162"/>
    <mergeCell ref="I160:I162"/>
    <mergeCell ref="J160:J162"/>
    <mergeCell ref="K160:K162"/>
    <mergeCell ref="B164:B166"/>
    <mergeCell ref="C164:C166"/>
    <mergeCell ref="D164:D166"/>
    <mergeCell ref="E164:E166"/>
    <mergeCell ref="F164:F166"/>
    <mergeCell ref="G164:G166"/>
    <mergeCell ref="H164:H166"/>
    <mergeCell ref="I164:I166"/>
    <mergeCell ref="J164:J166"/>
    <mergeCell ref="K164:K166"/>
    <mergeCell ref="B173:B177"/>
    <mergeCell ref="C173:C177"/>
    <mergeCell ref="D173:D177"/>
    <mergeCell ref="E173:E177"/>
    <mergeCell ref="F173:F177"/>
    <mergeCell ref="G173:G177"/>
    <mergeCell ref="H173:H177"/>
    <mergeCell ref="I173:I177"/>
    <mergeCell ref="J173:J177"/>
    <mergeCell ref="K173:K177"/>
    <mergeCell ref="B179:B181"/>
    <mergeCell ref="C179:C181"/>
    <mergeCell ref="D179:D181"/>
    <mergeCell ref="E179:E181"/>
    <mergeCell ref="F179:F181"/>
    <mergeCell ref="G179:G181"/>
    <mergeCell ref="H179:H181"/>
    <mergeCell ref="I179:I181"/>
    <mergeCell ref="J179:J181"/>
    <mergeCell ref="K179:K181"/>
    <mergeCell ref="B183:B185"/>
    <mergeCell ref="C183:C185"/>
    <mergeCell ref="D183:D185"/>
    <mergeCell ref="E183:E185"/>
    <mergeCell ref="F183:F185"/>
    <mergeCell ref="G183:G185"/>
    <mergeCell ref="H183:H185"/>
    <mergeCell ref="I183:I185"/>
    <mergeCell ref="J183:J185"/>
    <mergeCell ref="K183:K185"/>
    <mergeCell ref="B197:B201"/>
    <mergeCell ref="C197:C201"/>
    <mergeCell ref="D197:D201"/>
    <mergeCell ref="E197:E201"/>
    <mergeCell ref="F197:F201"/>
    <mergeCell ref="G197:G201"/>
    <mergeCell ref="H197:H201"/>
    <mergeCell ref="I197:I201"/>
    <mergeCell ref="J197:J201"/>
    <mergeCell ref="K197:K201"/>
    <mergeCell ref="B203:B205"/>
    <mergeCell ref="C203:C205"/>
    <mergeCell ref="D203:D205"/>
    <mergeCell ref="E203:E205"/>
    <mergeCell ref="F203:F205"/>
    <mergeCell ref="G203:G205"/>
    <mergeCell ref="H203:H205"/>
    <mergeCell ref="I203:I205"/>
    <mergeCell ref="B207:B209"/>
    <mergeCell ref="C207:C209"/>
    <mergeCell ref="D207:D209"/>
    <mergeCell ref="E207:E209"/>
    <mergeCell ref="J222:J224"/>
    <mergeCell ref="K207:K209"/>
    <mergeCell ref="C216:C220"/>
    <mergeCell ref="K203:K205"/>
    <mergeCell ref="F207:F209"/>
    <mergeCell ref="G207:G209"/>
    <mergeCell ref="H207:H209"/>
    <mergeCell ref="I207:I209"/>
    <mergeCell ref="J207:J209"/>
    <mergeCell ref="J203:J205"/>
    <mergeCell ref="J226:J228"/>
    <mergeCell ref="K216:K220"/>
    <mergeCell ref="B222:B224"/>
    <mergeCell ref="C222:C224"/>
    <mergeCell ref="D222:D224"/>
    <mergeCell ref="E222:E224"/>
    <mergeCell ref="F222:F224"/>
    <mergeCell ref="G222:G224"/>
    <mergeCell ref="H222:H224"/>
    <mergeCell ref="I222:I224"/>
    <mergeCell ref="J235:J239"/>
    <mergeCell ref="K222:K224"/>
    <mergeCell ref="B226:B228"/>
    <mergeCell ref="C226:C228"/>
    <mergeCell ref="D226:D228"/>
    <mergeCell ref="E226:E228"/>
    <mergeCell ref="F226:F228"/>
    <mergeCell ref="G226:G228"/>
    <mergeCell ref="H226:H228"/>
    <mergeCell ref="I226:I228"/>
    <mergeCell ref="J241:J243"/>
    <mergeCell ref="K226:K228"/>
    <mergeCell ref="B235:B239"/>
    <mergeCell ref="C235:C239"/>
    <mergeCell ref="D235:D239"/>
    <mergeCell ref="E235:E239"/>
    <mergeCell ref="F235:F239"/>
    <mergeCell ref="G235:G239"/>
    <mergeCell ref="H235:H239"/>
    <mergeCell ref="I235:I239"/>
    <mergeCell ref="J245:J247"/>
    <mergeCell ref="K235:K239"/>
    <mergeCell ref="B241:B243"/>
    <mergeCell ref="C241:C243"/>
    <mergeCell ref="D241:D243"/>
    <mergeCell ref="E241:E243"/>
    <mergeCell ref="F241:F243"/>
    <mergeCell ref="G241:G243"/>
    <mergeCell ref="H241:H243"/>
    <mergeCell ref="I241:I243"/>
    <mergeCell ref="F245:F247"/>
    <mergeCell ref="G245:G247"/>
    <mergeCell ref="H245:H247"/>
    <mergeCell ref="I245:I247"/>
    <mergeCell ref="B245:B247"/>
    <mergeCell ref="C245:C247"/>
    <mergeCell ref="D245:D247"/>
    <mergeCell ref="E245:E247"/>
    <mergeCell ref="K245:K247"/>
    <mergeCell ref="B216:B220"/>
    <mergeCell ref="J216:J220"/>
    <mergeCell ref="I216:I220"/>
    <mergeCell ref="H216:H220"/>
    <mergeCell ref="G216:G220"/>
    <mergeCell ref="F216:F220"/>
    <mergeCell ref="E216:E220"/>
    <mergeCell ref="D216:D220"/>
    <mergeCell ref="K241:K243"/>
    <mergeCell ref="H92:H96"/>
    <mergeCell ref="G92:G96"/>
    <mergeCell ref="F92:F96"/>
    <mergeCell ref="E92:E96"/>
    <mergeCell ref="D92:D96"/>
    <mergeCell ref="C92:C96"/>
    <mergeCell ref="L2:L3"/>
    <mergeCell ref="G2:G3"/>
    <mergeCell ref="L4:L5"/>
    <mergeCell ref="L6:L7"/>
    <mergeCell ref="B5:K6"/>
    <mergeCell ref="K2:K3"/>
    <mergeCell ref="J2:J3"/>
    <mergeCell ref="I2:I3"/>
    <mergeCell ref="L8:L9"/>
    <mergeCell ref="B66:B67"/>
    <mergeCell ref="B128:B129"/>
    <mergeCell ref="B190:B191"/>
    <mergeCell ref="C66:E66"/>
    <mergeCell ref="B92:B96"/>
    <mergeCell ref="B154:B158"/>
    <mergeCell ref="C154:C158"/>
    <mergeCell ref="D154:D158"/>
    <mergeCell ref="B68:K69"/>
  </mergeCells>
  <printOptions/>
  <pageMargins left="0.5118110236220472" right="0.6299212598425197" top="0.56" bottom="0.58" header="0.21" footer="0.2755905511811024"/>
  <pageSetup fitToHeight="1" fitToWidth="1" horizontalDpi="300" verticalDpi="300" orientation="landscape" paperSize="9" r:id="rId2"/>
  <headerFooter alignWithMargins="0">
    <oddHeader>&amp;R
</oddHeader>
  </headerFooter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Plan12"/>
  <dimension ref="A1:J68"/>
  <sheetViews>
    <sheetView showGridLines="0" showRowColHeaders="0" zoomScale="75" zoomScaleNormal="75" workbookViewId="0" topLeftCell="B1">
      <selection activeCell="B1" sqref="B1"/>
    </sheetView>
  </sheetViews>
  <sheetFormatPr defaultColWidth="9.140625" defaultRowHeight="12.75"/>
  <cols>
    <col min="1" max="1" width="1.1484375" style="30" hidden="1" customWidth="1"/>
    <col min="2" max="2" width="1.1484375" style="30" customWidth="1"/>
    <col min="3" max="3" width="5.7109375" style="30" customWidth="1"/>
    <col min="4" max="4" width="20.7109375" style="30" customWidth="1"/>
    <col min="5" max="5" width="38.7109375" style="30" customWidth="1"/>
    <col min="6" max="6" width="8.7109375" style="30" customWidth="1"/>
    <col min="7" max="7" width="5.7109375" style="30" customWidth="1"/>
    <col min="8" max="8" width="8.7109375" style="30" customWidth="1"/>
    <col min="9" max="9" width="24.7109375" style="30" customWidth="1"/>
    <col min="10" max="10" width="26.7109375" style="30" customWidth="1"/>
    <col min="11" max="11" width="3.28125" style="30" customWidth="1"/>
    <col min="12" max="16384" width="0" style="30" hidden="1" customWidth="1"/>
  </cols>
  <sheetData>
    <row r="1" spans="1:10" ht="12.7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2.75">
      <c r="A2" s="1"/>
      <c r="B2" s="1"/>
      <c r="C2" s="684" t="s">
        <v>97</v>
      </c>
      <c r="D2" s="684"/>
      <c r="E2" s="61" t="str">
        <f>COMANDOBLOQUEADO!S19</f>
        <v>CESÁRIO LANGE</v>
      </c>
      <c r="F2" s="61"/>
      <c r="G2" s="684" t="s">
        <v>237</v>
      </c>
      <c r="H2" s="654"/>
      <c r="I2" s="61" t="str">
        <f>COMANDOBLOQUEADO!U6</f>
        <v>1º TRIMESTRE</v>
      </c>
      <c r="J2" s="61" t="str">
        <f>COMANDOBLOQUEADO!Y6</f>
        <v>2006</v>
      </c>
    </row>
    <row r="3" spans="1:10" ht="15.75">
      <c r="A3" s="1"/>
      <c r="B3" s="1"/>
      <c r="C3" s="27"/>
      <c r="D3" s="27"/>
      <c r="E3" s="27"/>
      <c r="F3" s="27"/>
      <c r="G3" s="27"/>
      <c r="H3" s="27"/>
      <c r="I3" s="27"/>
      <c r="J3" s="27"/>
    </row>
    <row r="4" spans="1:10" ht="24.75" customHeight="1">
      <c r="A4" s="1"/>
      <c r="B4" s="1"/>
      <c r="C4" s="666" t="s">
        <v>999</v>
      </c>
      <c r="D4" s="666"/>
      <c r="E4" s="716"/>
      <c r="F4" s="716"/>
      <c r="G4" s="716"/>
      <c r="H4" s="716"/>
      <c r="I4" s="716"/>
      <c r="J4" s="716"/>
    </row>
    <row r="5" spans="1:10" ht="15">
      <c r="A5" s="1"/>
      <c r="B5" s="1"/>
      <c r="C5" s="68"/>
      <c r="D5" s="68"/>
      <c r="E5" s="69"/>
      <c r="F5" s="69"/>
      <c r="G5" s="69"/>
      <c r="H5" s="89"/>
      <c r="I5" s="89"/>
      <c r="J5" s="89"/>
    </row>
    <row r="6" spans="1:10" ht="15.75" thickBot="1">
      <c r="A6" s="1"/>
      <c r="B6" s="1"/>
      <c r="C6" s="68"/>
      <c r="D6" s="68"/>
      <c r="E6" s="69"/>
      <c r="F6" s="69"/>
      <c r="G6" s="69"/>
      <c r="H6" s="89"/>
      <c r="I6" s="89"/>
      <c r="J6" s="89"/>
    </row>
    <row r="7" spans="1:10" ht="16.5" thickBot="1">
      <c r="A7" s="1"/>
      <c r="B7" s="1"/>
      <c r="C7" s="702" t="s">
        <v>900</v>
      </c>
      <c r="D7" s="703"/>
      <c r="E7" s="704"/>
      <c r="F7" s="704"/>
      <c r="G7" s="704"/>
      <c r="H7" s="704"/>
      <c r="I7" s="704"/>
      <c r="J7" s="705"/>
    </row>
    <row r="8" spans="1:10" ht="19.5" customHeight="1" thickBot="1">
      <c r="A8" s="1"/>
      <c r="B8" s="1"/>
      <c r="C8" s="617" t="s">
        <v>993</v>
      </c>
      <c r="D8" s="717"/>
      <c r="E8" s="717"/>
      <c r="F8" s="717"/>
      <c r="G8" s="717"/>
      <c r="H8" s="718"/>
      <c r="I8" s="159" t="s">
        <v>977</v>
      </c>
      <c r="J8" s="160" t="s">
        <v>909</v>
      </c>
    </row>
    <row r="9" spans="1:10" ht="13.5" customHeight="1">
      <c r="A9" s="1"/>
      <c r="B9" s="1"/>
      <c r="C9" s="721" t="s">
        <v>1101</v>
      </c>
      <c r="D9" s="722"/>
      <c r="E9" s="723"/>
      <c r="F9" s="723"/>
      <c r="G9" s="723"/>
      <c r="H9" s="724"/>
      <c r="I9" s="720">
        <f>IF(COMANDOBLOQUEADO!U6="1º TRIMESTRE",IF(COMANDOBLOQUEADO!$Z$15=2,RECEITAS!E32*#REF!/100-RECEITAS!E68,RECEITAS!E32*0.25-RECEITAS!E68),IF(COMANDOBLOQUEADO!U6="2º TRIMESTRE",IF(COMANDOBLOQUEADO!$Z$15=2,RECEITAS!F32*#REF!/100-RECEITAS!F68,RECEITAS!F32*0.25-RECEITAS!F68),IF(COMANDOBLOQUEADO!U6="3º TRIMESTRE",IF(COMANDOBLOQUEADO!$Z$15=2,RECEITAS!G32*#REF!/100-RECEITAS!G68,RECEITAS!G32*0.25-RECEITAS!G68),IF(COMANDOBLOQUEADO!U6="4º TRIMESTRE",IF(COMANDOBLOQUEADO!$Z$15=2,RECEITAS!H32*#REF!/100-RECEITAS!H68,RECEITAS!H32*0.25-RECEITAS!H68)))))</f>
        <v>397902.69749999995</v>
      </c>
      <c r="J9" s="719">
        <f>IF(COMANDOBLOQUEADO!$Z$15=2,RECEITAS!I32*#REF!/100-FUNDAMENTAL!I68,RECEITAS!I32*0.25-RECEITAS!I68)</f>
        <v>397902.69749999995</v>
      </c>
    </row>
    <row r="10" spans="1:10" ht="13.5" customHeight="1" thickBot="1">
      <c r="A10" s="1"/>
      <c r="B10" s="1"/>
      <c r="C10" s="725"/>
      <c r="D10" s="726"/>
      <c r="E10" s="726"/>
      <c r="F10" s="726"/>
      <c r="G10" s="726"/>
      <c r="H10" s="727"/>
      <c r="I10" s="626"/>
      <c r="J10" s="628"/>
    </row>
    <row r="11" spans="1:10" ht="18" customHeight="1">
      <c r="A11" s="1"/>
      <c r="B11" s="1"/>
      <c r="C11" s="161" t="s">
        <v>903</v>
      </c>
      <c r="D11" s="123"/>
      <c r="E11" s="123"/>
      <c r="F11" s="123"/>
      <c r="G11" s="123"/>
      <c r="H11" s="123"/>
      <c r="I11" s="123"/>
      <c r="J11" s="162"/>
    </row>
    <row r="12" spans="1:10" ht="18" customHeight="1">
      <c r="A12" s="1"/>
      <c r="B12" s="1"/>
      <c r="C12" s="97"/>
      <c r="D12" s="96" t="s">
        <v>986</v>
      </c>
      <c r="E12" s="96"/>
      <c r="F12" s="96"/>
      <c r="G12" s="96"/>
      <c r="H12" s="163"/>
      <c r="I12" s="321">
        <f>IF(COMANDOBLOQUEADO!U6="1º TRIMESTRE",REPASSES!D24+REPASSES!G24+REPASSES!J24,IF(COMANDOBLOQUEADO!U6="2º TRIMESTRE",REPASSES!D87+REPASSES!D87+REPASSES!G87+REPASSES!J87,IF(COMANDOBLOQUEADO!U6="3º TRIMESTRE",REPASSES!D149+REPASSES!G149+REPASSES!J149,REPASSES!D211+REPASSES!G211+REPASSES!J211)))</f>
        <v>151012.68</v>
      </c>
      <c r="J12" s="322">
        <f>SUM(REPASSES!D24+REPASSES!G24+REPASSES!J24+REPASSES!D87+REPASSES!G87+REPASSES!J87+REPASSES!D149+REPASSES!G149+REPASSES!J149+REPASSES!D211+REPASSES!G211+REPASSES!J211)</f>
        <v>151012.68</v>
      </c>
    </row>
    <row r="13" spans="1:10" ht="18" customHeight="1">
      <c r="A13" s="1"/>
      <c r="B13" s="1"/>
      <c r="C13" s="97"/>
      <c r="D13" s="96" t="s">
        <v>987</v>
      </c>
      <c r="E13" s="96"/>
      <c r="F13" s="96"/>
      <c r="G13" s="96"/>
      <c r="H13" s="163"/>
      <c r="I13" s="321">
        <f>IF(COMANDOBLOQUEADO!U6="1º TRIMESTRE",REPASSES!D43+REPASSES!G43+REPASSES!J43,IF(COMANDOBLOQUEADO!U6="2º TRIMESTRE",REPASSES!D106+REPASSES!G106+REPASSES!J106,IF(COMANDOBLOQUEADO!U6="3º TRIMESTRE",REPASSES!D168+REPASSES!G168+REPASSES!J168,REPASSES!D230+REPASSES!G230+REPASSES!J230)))</f>
        <v>124037.56000000001</v>
      </c>
      <c r="J13" s="322">
        <f>SUM(REPASSES!D43+REPASSES!G43+REPASSES!J43+REPASSES!D106+REPASSES!G106+REPASSES!J106+REPASSES!D168+REPASSES!G168+REPASSES!J168+REPASSES!D230+REPASSES!G230+REPASSES!J230)</f>
        <v>124037.56000000001</v>
      </c>
    </row>
    <row r="14" spans="1:10" ht="18" customHeight="1" thickBot="1">
      <c r="A14" s="1"/>
      <c r="B14" s="1"/>
      <c r="C14" s="72"/>
      <c r="D14" s="96" t="s">
        <v>988</v>
      </c>
      <c r="E14" s="96"/>
      <c r="F14" s="96"/>
      <c r="G14" s="96"/>
      <c r="H14" s="125"/>
      <c r="I14" s="321">
        <f>IF(COMANDOBLOQUEADO!U6="1º TRIMESTRE",REPASSES!D62+REPASSES!G62+REPASSES!J62,IF(COMANDOBLOQUEADO!U6="2º TRIMESTRE",REPASSES!D125+REPASSES!G125+REPASSES!J125,IF(COMANDOBLOQUEADO!U6="3º TRIMESTRE",REPASSES!D187+REPASSES!G187+REPASSES!J187,REPASSES!D249+REPASSES!G249+REPASSES!J249)))</f>
        <v>122852.73</v>
      </c>
      <c r="J14" s="323">
        <f>SUM(REPASSES!D62+REPASSES!G62+REPASSES!J62+REPASSES!D125+REPASSES!G125+REPASSES!J125+REPASSES!D187+REPASSES!G187+REPASSES!J187+REPASSES!D249+REPASSES!G249+REPASSES!J249)</f>
        <v>122852.73</v>
      </c>
    </row>
    <row r="15" spans="1:10" ht="18" customHeight="1" thickBot="1">
      <c r="A15" s="1"/>
      <c r="B15" s="1"/>
      <c r="C15" s="161"/>
      <c r="D15" s="123" t="s">
        <v>905</v>
      </c>
      <c r="E15" s="123"/>
      <c r="F15" s="123"/>
      <c r="G15" s="123"/>
      <c r="H15" s="123"/>
      <c r="I15" s="164">
        <f>SUM(I12:I14)</f>
        <v>397902.97</v>
      </c>
      <c r="J15" s="158">
        <f>SUM(J12:J14)</f>
        <v>397902.97</v>
      </c>
    </row>
    <row r="16" spans="1:10" ht="18" customHeight="1" thickBot="1">
      <c r="A16" s="1"/>
      <c r="B16" s="1"/>
      <c r="C16" s="48"/>
      <c r="D16" s="75" t="str">
        <f>IF((I15-I9)&gt;=0,"REPASSES A MAIOR NO TRIMESTRE","REPASSES  A MENOR NO TRIMESTRE")</f>
        <v>REPASSES A MAIOR NO TRIMESTRE</v>
      </c>
      <c r="E16" s="75"/>
      <c r="F16" s="75"/>
      <c r="G16" s="165"/>
      <c r="H16" s="165"/>
      <c r="I16" s="98">
        <f>I15-I9</f>
        <v>0.27250000002095476</v>
      </c>
      <c r="J16" s="101">
        <f>J15-J9</f>
        <v>0.27250000002095476</v>
      </c>
    </row>
    <row r="17" spans="1:10" ht="14.25">
      <c r="A17" s="1"/>
      <c r="B17" s="1"/>
      <c r="C17" s="68"/>
      <c r="D17" s="68"/>
      <c r="E17" s="68"/>
      <c r="F17" s="68"/>
      <c r="G17" s="68"/>
      <c r="H17" s="89"/>
      <c r="I17" s="89"/>
      <c r="J17" s="89"/>
    </row>
    <row r="18" spans="1:10" ht="15">
      <c r="A18" s="1"/>
      <c r="B18" s="1"/>
      <c r="C18" s="68"/>
      <c r="D18" s="68"/>
      <c r="E18" s="69"/>
      <c r="F18" s="69"/>
      <c r="G18" s="69"/>
      <c r="H18" s="89"/>
      <c r="I18" s="89"/>
      <c r="J18" s="89"/>
    </row>
    <row r="19" spans="1:10" ht="15.75" thickBot="1">
      <c r="A19" s="1"/>
      <c r="B19" s="1"/>
      <c r="C19" s="68"/>
      <c r="D19" s="68"/>
      <c r="E19" s="69"/>
      <c r="F19" s="69"/>
      <c r="G19" s="69"/>
      <c r="H19" s="89"/>
      <c r="I19" s="89"/>
      <c r="J19" s="89"/>
    </row>
    <row r="20" spans="1:10" ht="19.5" customHeight="1" thickBot="1">
      <c r="A20" s="1"/>
      <c r="B20" s="1"/>
      <c r="C20" s="711" t="s">
        <v>936</v>
      </c>
      <c r="D20" s="712"/>
      <c r="E20" s="713"/>
      <c r="F20" s="713"/>
      <c r="G20" s="713"/>
      <c r="H20" s="713"/>
      <c r="I20" s="713"/>
      <c r="J20" s="714"/>
    </row>
    <row r="21" spans="1:10" ht="18" customHeight="1" thickBot="1">
      <c r="A21" s="1"/>
      <c r="B21" s="1"/>
      <c r="C21" s="92" t="s">
        <v>906</v>
      </c>
      <c r="D21" s="265"/>
      <c r="E21" s="166"/>
      <c r="F21" s="167" t="str">
        <f>IF(COMANDOBLOQUEADO!U6="1º TRIMESTRE","10 / 04 /",IF(COMANDOBLOQUEADO!U6="2º TRIMESTRE","10 / 07 /",IF(COMANDOBLOQUEADO!U6="3º TRIMESTRE","10 / 10 /",IF(COMANDOBLOQUEADO!U6="4º TRIMESTRE","10 / 01 /"))))</f>
        <v>10 / 04 /</v>
      </c>
      <c r="G21" s="168" t="str">
        <f>IF(COMANDOBLOQUEADO!U6="1º TRIMESTRE",COMANDOBLOQUEADO!Y6,IF(COMANDOBLOQUEADO!U6="2º TRIMESTRE",COMANDOBLOQUEADO!Y6,IF(COMANDOBLOQUEADO!U6="3º TRIMESTRE",COMANDOBLOQUEADO!Y6,IF(COMANDOBLOQUEADO!U6="4º TRIMESTRE",COMANDOBLOQUEADO!Y6+1))))</f>
        <v>2006</v>
      </c>
      <c r="H21" s="168"/>
      <c r="I21" s="51" t="s">
        <v>895</v>
      </c>
      <c r="J21" s="52" t="s">
        <v>896</v>
      </c>
    </row>
    <row r="22" spans="1:10" ht="18" customHeight="1">
      <c r="A22" s="1"/>
      <c r="B22" s="1"/>
      <c r="C22" s="70"/>
      <c r="D22" s="696" t="s">
        <v>893</v>
      </c>
      <c r="E22" s="686"/>
      <c r="F22" s="686"/>
      <c r="G22" s="686"/>
      <c r="H22" s="687"/>
      <c r="I22" s="71" t="s">
        <v>121</v>
      </c>
      <c r="J22" s="62">
        <v>64179.99</v>
      </c>
    </row>
    <row r="23" spans="1:10" ht="18" customHeight="1">
      <c r="A23" s="1"/>
      <c r="B23" s="1"/>
      <c r="C23" s="72"/>
      <c r="D23" s="690" t="s">
        <v>108</v>
      </c>
      <c r="E23" s="691"/>
      <c r="F23" s="691"/>
      <c r="G23" s="691"/>
      <c r="H23" s="692"/>
      <c r="I23" s="88" t="s">
        <v>45</v>
      </c>
      <c r="J23" s="55">
        <v>135415.25</v>
      </c>
    </row>
    <row r="24" spans="1:10" ht="18" customHeight="1">
      <c r="A24" s="1"/>
      <c r="B24" s="1"/>
      <c r="C24" s="72"/>
      <c r="D24" s="690" t="s">
        <v>109</v>
      </c>
      <c r="E24" s="691"/>
      <c r="F24" s="691"/>
      <c r="G24" s="691"/>
      <c r="H24" s="692"/>
      <c r="I24" s="88" t="s">
        <v>46</v>
      </c>
      <c r="J24" s="55">
        <v>168178.71</v>
      </c>
    </row>
    <row r="25" spans="1:10" ht="18" customHeight="1">
      <c r="A25" s="1"/>
      <c r="B25" s="1"/>
      <c r="C25" s="72"/>
      <c r="D25" s="690" t="s">
        <v>122</v>
      </c>
      <c r="E25" s="691"/>
      <c r="F25" s="691"/>
      <c r="G25" s="691"/>
      <c r="H25" s="692"/>
      <c r="I25" s="73" t="s">
        <v>47</v>
      </c>
      <c r="J25" s="56">
        <v>121347.4</v>
      </c>
    </row>
    <row r="26" spans="1:10" ht="18" customHeight="1">
      <c r="A26" s="1"/>
      <c r="B26" s="1"/>
      <c r="C26" s="72"/>
      <c r="D26" s="690"/>
      <c r="E26" s="691"/>
      <c r="F26" s="691"/>
      <c r="G26" s="691"/>
      <c r="H26" s="692"/>
      <c r="I26" s="73"/>
      <c r="J26" s="56"/>
    </row>
    <row r="27" spans="1:10" ht="18" customHeight="1" thickBot="1">
      <c r="A27" s="1"/>
      <c r="B27" s="1"/>
      <c r="C27" s="72"/>
      <c r="D27" s="693"/>
      <c r="E27" s="694"/>
      <c r="F27" s="694"/>
      <c r="G27" s="694"/>
      <c r="H27" s="695"/>
      <c r="I27" s="90"/>
      <c r="J27" s="57"/>
    </row>
    <row r="28" spans="1:10" ht="18" customHeight="1" thickBot="1">
      <c r="A28" s="1"/>
      <c r="B28" s="1"/>
      <c r="C28" s="48"/>
      <c r="D28" s="75"/>
      <c r="E28" s="682" t="s">
        <v>940</v>
      </c>
      <c r="F28" s="682"/>
      <c r="G28" s="683"/>
      <c r="H28" s="683"/>
      <c r="I28" s="169"/>
      <c r="J28" s="64">
        <f>SUM(J22:J27)</f>
        <v>489121.35</v>
      </c>
    </row>
    <row r="29" spans="1:10" ht="15">
      <c r="A29" s="1"/>
      <c r="B29" s="1"/>
      <c r="C29" s="74"/>
      <c r="D29" s="74"/>
      <c r="E29" s="74"/>
      <c r="F29" s="74"/>
      <c r="G29" s="74"/>
      <c r="H29" s="125"/>
      <c r="I29" s="125"/>
      <c r="J29" s="89"/>
    </row>
    <row r="30" spans="1:10" ht="15">
      <c r="A30" s="1"/>
      <c r="B30" s="1"/>
      <c r="C30" s="74"/>
      <c r="D30" s="74"/>
      <c r="E30" s="74"/>
      <c r="F30" s="74"/>
      <c r="G30" s="74"/>
      <c r="H30" s="125"/>
      <c r="I30" s="125"/>
      <c r="J30" s="125"/>
    </row>
    <row r="31" spans="1:10" ht="15.75" thickBot="1">
      <c r="A31" s="1"/>
      <c r="B31" s="1"/>
      <c r="C31" s="68"/>
      <c r="D31" s="68"/>
      <c r="E31" s="69"/>
      <c r="F31" s="69"/>
      <c r="G31" s="69"/>
      <c r="H31" s="89"/>
      <c r="I31" s="89"/>
      <c r="J31" s="89"/>
    </row>
    <row r="32" spans="1:10" ht="19.5" customHeight="1" thickBot="1">
      <c r="A32" s="1"/>
      <c r="B32" s="1"/>
      <c r="C32" s="702" t="s">
        <v>898</v>
      </c>
      <c r="D32" s="703"/>
      <c r="E32" s="704"/>
      <c r="F32" s="704"/>
      <c r="G32" s="704"/>
      <c r="H32" s="704"/>
      <c r="I32" s="704"/>
      <c r="J32" s="705"/>
    </row>
    <row r="33" spans="1:10" ht="18" customHeight="1" thickBot="1">
      <c r="A33" s="1"/>
      <c r="B33" s="1"/>
      <c r="C33" s="515" t="s">
        <v>990</v>
      </c>
      <c r="D33" s="706"/>
      <c r="E33" s="707"/>
      <c r="F33" s="707"/>
      <c r="G33" s="707"/>
      <c r="H33" s="707"/>
      <c r="I33" s="708"/>
      <c r="J33" s="52" t="s">
        <v>896</v>
      </c>
    </row>
    <row r="34" spans="1:10" ht="18" customHeight="1">
      <c r="A34" s="1"/>
      <c r="B34" s="1"/>
      <c r="C34" s="72"/>
      <c r="D34" s="53" t="s">
        <v>989</v>
      </c>
      <c r="E34" s="329"/>
      <c r="F34" s="329"/>
      <c r="G34" s="329"/>
      <c r="H34" s="329"/>
      <c r="I34" s="330"/>
      <c r="J34" s="331">
        <f>FUNDAMENTAL!H51+INFANTIL!H51</f>
        <v>413907.83999999997</v>
      </c>
    </row>
    <row r="35" spans="1:10" ht="18" customHeight="1" thickBot="1">
      <c r="A35" s="1"/>
      <c r="B35" s="1"/>
      <c r="C35" s="72"/>
      <c r="D35" s="697" t="s">
        <v>1005</v>
      </c>
      <c r="E35" s="698"/>
      <c r="F35" s="698"/>
      <c r="G35" s="698"/>
      <c r="H35" s="698"/>
      <c r="I35" s="699"/>
      <c r="J35" s="209">
        <f>FUNDAMENTAL!I51+INFANTIL!I51</f>
        <v>224852.51</v>
      </c>
    </row>
    <row r="36" spans="1:10" ht="18" customHeight="1" thickBot="1">
      <c r="A36" s="1"/>
      <c r="B36" s="1"/>
      <c r="C36" s="48"/>
      <c r="D36" s="682" t="s">
        <v>899</v>
      </c>
      <c r="E36" s="700"/>
      <c r="F36" s="700"/>
      <c r="G36" s="700"/>
      <c r="H36" s="700"/>
      <c r="I36" s="701"/>
      <c r="J36" s="101">
        <f>J34-J35</f>
        <v>189055.32999999996</v>
      </c>
    </row>
    <row r="37" spans="1:10" ht="18" customHeight="1" thickBot="1">
      <c r="A37" s="1"/>
      <c r="B37" s="1"/>
      <c r="C37" s="48"/>
      <c r="D37" s="324" t="str">
        <f>IF((J28-J36)&lt;=0,"EMPENHOS SEM LASTRO FINANCEIRO","LASTRO FINANCEIRO")</f>
        <v>LASTRO FINANCEIRO</v>
      </c>
      <c r="E37" s="334"/>
      <c r="F37" s="332"/>
      <c r="G37" s="332"/>
      <c r="H37" s="332"/>
      <c r="I37" s="333"/>
      <c r="J37" s="91">
        <f>J28-J36</f>
        <v>300066.02</v>
      </c>
    </row>
    <row r="38" spans="1:10" ht="14.25">
      <c r="A38" s="1"/>
      <c r="B38" s="1"/>
      <c r="C38" s="68"/>
      <c r="D38" s="68"/>
      <c r="E38" s="68"/>
      <c r="F38" s="68"/>
      <c r="G38" s="68"/>
      <c r="H38" s="89"/>
      <c r="I38" s="89"/>
      <c r="J38" s="89"/>
    </row>
    <row r="39" spans="1:10" ht="14.25">
      <c r="A39" s="1"/>
      <c r="B39" s="1"/>
      <c r="C39" s="68"/>
      <c r="D39" s="68"/>
      <c r="E39" s="68"/>
      <c r="F39" s="68"/>
      <c r="G39" s="68"/>
      <c r="H39" s="89"/>
      <c r="I39" s="89"/>
      <c r="J39" s="89"/>
    </row>
    <row r="40" spans="1:10" ht="15" thickBot="1">
      <c r="A40" s="1"/>
      <c r="B40" s="1"/>
      <c r="C40" s="68"/>
      <c r="D40" s="68"/>
      <c r="E40" s="68"/>
      <c r="F40" s="68"/>
      <c r="G40" s="68"/>
      <c r="H40" s="89"/>
      <c r="I40" s="89"/>
      <c r="J40" s="89"/>
    </row>
    <row r="41" spans="1:10" ht="19.5" customHeight="1" thickBot="1">
      <c r="A41" s="1"/>
      <c r="B41" s="1"/>
      <c r="C41" s="711" t="s">
        <v>937</v>
      </c>
      <c r="D41" s="712"/>
      <c r="E41" s="713"/>
      <c r="F41" s="713"/>
      <c r="G41" s="713"/>
      <c r="H41" s="713"/>
      <c r="I41" s="713"/>
      <c r="J41" s="714"/>
    </row>
    <row r="42" spans="1:10" ht="15.75" thickBot="1">
      <c r="A42" s="1"/>
      <c r="B42" s="1"/>
      <c r="C42" s="92" t="s">
        <v>906</v>
      </c>
      <c r="D42" s="265"/>
      <c r="E42" s="166"/>
      <c r="F42" s="167" t="str">
        <f>IF(COMANDOBLOQUEADO!U6="1º TRIMESTRE","30 / 03 /",IF(COMANDOBLOQUEADO!U6="2º TRIMESTRE","30 / 06 /",IF(COMANDOBLOQUEADO!U6="3º TRIMESTRE","30 / 09 /",IF(COMANDOBLOQUEADO!U6="4º TRIMESTRE","30 / 12 /"))))</f>
        <v>30 / 03 /</v>
      </c>
      <c r="G42" s="168" t="str">
        <f>COMANDOBLOQUEADO!Y6</f>
        <v>2006</v>
      </c>
      <c r="H42" s="168"/>
      <c r="I42" s="51" t="s">
        <v>895</v>
      </c>
      <c r="J42" s="52" t="s">
        <v>896</v>
      </c>
    </row>
    <row r="43" spans="1:10" ht="18" customHeight="1">
      <c r="A43" s="1"/>
      <c r="B43" s="1"/>
      <c r="C43" s="70"/>
      <c r="D43" s="696" t="s">
        <v>894</v>
      </c>
      <c r="E43" s="686"/>
      <c r="F43" s="686"/>
      <c r="G43" s="686"/>
      <c r="H43" s="687"/>
      <c r="I43" s="71" t="s">
        <v>849</v>
      </c>
      <c r="J43" s="62">
        <f>5857.39+256787.87</f>
        <v>262645.26</v>
      </c>
    </row>
    <row r="44" spans="1:10" ht="18" customHeight="1">
      <c r="A44" s="1"/>
      <c r="B44" s="1"/>
      <c r="C44" s="72"/>
      <c r="D44" s="709" t="s">
        <v>938</v>
      </c>
      <c r="E44" s="592"/>
      <c r="F44" s="592"/>
      <c r="G44" s="592"/>
      <c r="H44" s="688"/>
      <c r="I44" s="88" t="s">
        <v>123</v>
      </c>
      <c r="J44" s="55">
        <v>50520.49</v>
      </c>
    </row>
    <row r="45" spans="1:10" ht="18" customHeight="1">
      <c r="A45" s="1"/>
      <c r="B45" s="1"/>
      <c r="C45" s="72"/>
      <c r="D45" s="690" t="s">
        <v>851</v>
      </c>
      <c r="E45" s="691"/>
      <c r="F45" s="691"/>
      <c r="G45" s="691"/>
      <c r="H45" s="692"/>
      <c r="I45" s="88" t="s">
        <v>850</v>
      </c>
      <c r="J45" s="55">
        <f>5993.31+17.42</f>
        <v>6010.7300000000005</v>
      </c>
    </row>
    <row r="46" spans="1:10" ht="18" customHeight="1">
      <c r="A46" s="1"/>
      <c r="B46" s="1"/>
      <c r="C46" s="72"/>
      <c r="D46" s="690" t="s">
        <v>195</v>
      </c>
      <c r="E46" s="691"/>
      <c r="F46" s="691"/>
      <c r="G46" s="691"/>
      <c r="H46" s="692"/>
      <c r="I46" s="73" t="s">
        <v>194</v>
      </c>
      <c r="J46" s="56">
        <v>7749.02</v>
      </c>
    </row>
    <row r="47" spans="1:10" ht="18" customHeight="1">
      <c r="A47" s="1"/>
      <c r="B47" s="1"/>
      <c r="C47" s="72"/>
      <c r="D47" s="690" t="s">
        <v>124</v>
      </c>
      <c r="E47" s="691"/>
      <c r="F47" s="691"/>
      <c r="G47" s="691"/>
      <c r="H47" s="692"/>
      <c r="I47" s="73" t="s">
        <v>125</v>
      </c>
      <c r="J47" s="56">
        <v>435.6</v>
      </c>
    </row>
    <row r="48" spans="1:10" ht="18" customHeight="1" thickBot="1">
      <c r="A48" s="1"/>
      <c r="B48" s="1"/>
      <c r="C48" s="72"/>
      <c r="D48" s="693" t="s">
        <v>234</v>
      </c>
      <c r="E48" s="694"/>
      <c r="F48" s="694"/>
      <c r="G48" s="694"/>
      <c r="H48" s="695"/>
      <c r="I48" s="90" t="s">
        <v>235</v>
      </c>
      <c r="J48" s="57">
        <v>1863.2</v>
      </c>
    </row>
    <row r="49" spans="1:10" ht="18" customHeight="1" thickBot="1">
      <c r="A49" s="1"/>
      <c r="B49" s="1"/>
      <c r="C49" s="48"/>
      <c r="D49" s="75" t="s">
        <v>897</v>
      </c>
      <c r="E49" s="335"/>
      <c r="F49" s="335"/>
      <c r="G49" s="335"/>
      <c r="H49" s="335"/>
      <c r="I49" s="170"/>
      <c r="J49" s="64">
        <f>SUM(J43:J48)</f>
        <v>329224.3</v>
      </c>
    </row>
    <row r="50" spans="1:10" ht="14.25">
      <c r="A50" s="1"/>
      <c r="B50" s="1"/>
      <c r="C50" s="68"/>
      <c r="D50" s="68"/>
      <c r="E50" s="68"/>
      <c r="F50" s="68"/>
      <c r="G50" s="68"/>
      <c r="H50" s="89"/>
      <c r="I50" s="89"/>
      <c r="J50" s="89"/>
    </row>
    <row r="51" spans="1:10" ht="15">
      <c r="A51" s="1"/>
      <c r="B51" s="1"/>
      <c r="C51" s="68"/>
      <c r="D51" s="68"/>
      <c r="E51" s="539"/>
      <c r="F51" s="539"/>
      <c r="G51" s="710"/>
      <c r="H51" s="710"/>
      <c r="I51" s="710"/>
      <c r="J51" s="89"/>
    </row>
    <row r="52" spans="1:10" ht="15" thickBot="1">
      <c r="A52" s="1"/>
      <c r="B52" s="1"/>
      <c r="C52" s="68"/>
      <c r="D52" s="68"/>
      <c r="E52" s="68"/>
      <c r="F52" s="68"/>
      <c r="G52" s="68"/>
      <c r="H52" s="89"/>
      <c r="I52" s="89"/>
      <c r="J52" s="89"/>
    </row>
    <row r="53" spans="1:10" ht="19.5" customHeight="1" thickBot="1">
      <c r="A53" s="104"/>
      <c r="B53" s="4"/>
      <c r="C53" s="711" t="s">
        <v>939</v>
      </c>
      <c r="D53" s="712"/>
      <c r="E53" s="713"/>
      <c r="F53" s="713"/>
      <c r="G53" s="713"/>
      <c r="H53" s="713"/>
      <c r="I53" s="713"/>
      <c r="J53" s="714"/>
    </row>
    <row r="54" spans="1:10" ht="18" customHeight="1">
      <c r="A54" s="1"/>
      <c r="B54" s="1"/>
      <c r="C54" s="94"/>
      <c r="D54" s="685" t="s">
        <v>1009</v>
      </c>
      <c r="E54" s="686"/>
      <c r="F54" s="686"/>
      <c r="G54" s="686"/>
      <c r="H54" s="686"/>
      <c r="I54" s="687"/>
      <c r="J54" s="62">
        <v>105235.98</v>
      </c>
    </row>
    <row r="55" spans="1:10" ht="18" customHeight="1">
      <c r="A55" s="1"/>
      <c r="B55" s="1"/>
      <c r="C55" s="79"/>
      <c r="D55" s="539" t="s">
        <v>1010</v>
      </c>
      <c r="E55" s="592"/>
      <c r="F55" s="592"/>
      <c r="G55" s="592"/>
      <c r="H55" s="592"/>
      <c r="I55" s="688"/>
      <c r="J55" s="208">
        <f>RECEITAS!I60</f>
        <v>992217.11</v>
      </c>
    </row>
    <row r="56" spans="1:10" ht="18" customHeight="1">
      <c r="A56" s="1"/>
      <c r="B56" s="1"/>
      <c r="C56" s="79"/>
      <c r="D56" s="689" t="s">
        <v>904</v>
      </c>
      <c r="E56" s="592"/>
      <c r="F56" s="408"/>
      <c r="G56" s="171"/>
      <c r="H56" s="171"/>
      <c r="I56" s="172"/>
      <c r="J56" s="78">
        <f>J54+J55</f>
        <v>1097453.09</v>
      </c>
    </row>
    <row r="57" spans="1:10" ht="18" customHeight="1">
      <c r="A57" s="1"/>
      <c r="B57" s="1"/>
      <c r="C57" s="79"/>
      <c r="D57" s="539" t="s">
        <v>1011</v>
      </c>
      <c r="E57" s="592"/>
      <c r="F57" s="592"/>
      <c r="G57" s="592"/>
      <c r="H57" s="592"/>
      <c r="I57" s="688"/>
      <c r="J57" s="84">
        <f>FUNDEF!I28+FUNDEF!I55</f>
        <v>934986.74</v>
      </c>
    </row>
    <row r="58" spans="1:10" ht="18" customHeight="1">
      <c r="A58" s="1"/>
      <c r="B58" s="1"/>
      <c r="C58" s="79"/>
      <c r="D58" s="689" t="s">
        <v>904</v>
      </c>
      <c r="E58" s="592"/>
      <c r="F58" s="592"/>
      <c r="G58" s="592"/>
      <c r="H58" s="592"/>
      <c r="I58" s="688"/>
      <c r="J58" s="80">
        <f>J56-J57</f>
        <v>162466.3500000001</v>
      </c>
    </row>
    <row r="59" spans="1:10" ht="18" customHeight="1" thickBot="1">
      <c r="A59" s="1"/>
      <c r="B59" s="1"/>
      <c r="C59" s="79"/>
      <c r="D59" s="95"/>
      <c r="E59" s="539"/>
      <c r="F59" s="539"/>
      <c r="G59" s="710"/>
      <c r="H59" s="710"/>
      <c r="I59" s="710"/>
      <c r="J59" s="173"/>
    </row>
    <row r="60" spans="1:10" ht="18" customHeight="1" thickBot="1">
      <c r="A60" s="1"/>
      <c r="B60" s="1"/>
      <c r="C60" s="79"/>
      <c r="D60" s="689" t="s">
        <v>941</v>
      </c>
      <c r="E60" s="592"/>
      <c r="F60" s="86" t="str">
        <f>IF(COMANDOBLOQUEADO!U6="1º TRIMESTRE","30 / 03 /",IF(COMANDOBLOQUEADO!U6="2º TRIMESTRE","30 / 06 /",IF(COMANDOBLOQUEADO!U6="3º TRIMESTRE","30 / 09 /",IF(COMANDOBLOQUEADO!U6="4º TRIMESTRE","30 / 12 /"))))</f>
        <v>30 / 03 /</v>
      </c>
      <c r="G60" s="174" t="str">
        <f>COMANDOBLOQUEADO!Y6</f>
        <v>2006</v>
      </c>
      <c r="H60" s="174" t="s">
        <v>98</v>
      </c>
      <c r="I60" s="469" t="s">
        <v>126</v>
      </c>
      <c r="J60" s="470">
        <f>109712.96+164569.44</f>
        <v>274282.4</v>
      </c>
    </row>
    <row r="61" spans="1:10" ht="18" customHeight="1" thickBot="1">
      <c r="A61" s="1"/>
      <c r="B61" s="1"/>
      <c r="C61" s="93"/>
      <c r="D61" s="213"/>
      <c r="E61" s="715"/>
      <c r="F61" s="715"/>
      <c r="G61" s="698"/>
      <c r="H61" s="698"/>
      <c r="I61" s="698"/>
      <c r="J61" s="175"/>
    </row>
    <row r="62" spans="1:10" ht="18" customHeight="1" thickBot="1">
      <c r="A62" s="1"/>
      <c r="B62" s="1"/>
      <c r="C62" s="48"/>
      <c r="D62" s="682" t="str">
        <f>IF((J58-J60)&lt;=0,"DIFERENÇA A MAIOR","DIFERENÇA A MENOR")</f>
        <v>DIFERENÇA A MAIOR</v>
      </c>
      <c r="E62" s="683"/>
      <c r="F62" s="165"/>
      <c r="G62" s="75"/>
      <c r="H62" s="77"/>
      <c r="I62" s="77"/>
      <c r="J62" s="81">
        <f>J60-J58</f>
        <v>111816.04999999993</v>
      </c>
    </row>
    <row r="63" spans="1:10" ht="12.75">
      <c r="A63" s="1"/>
      <c r="B63" s="1"/>
      <c r="C63" s="1"/>
      <c r="D63" s="1"/>
      <c r="E63" s="1"/>
      <c r="F63" s="1"/>
      <c r="G63" s="1"/>
      <c r="H63" s="1"/>
      <c r="I63" s="1"/>
      <c r="J63" s="1"/>
    </row>
    <row r="64" spans="1:10" ht="12.75">
      <c r="A64" s="1"/>
      <c r="B64" s="1"/>
      <c r="C64" s="1"/>
      <c r="D64" s="1"/>
      <c r="E64" s="1"/>
      <c r="F64" s="1"/>
      <c r="G64" s="1"/>
      <c r="H64" s="1"/>
      <c r="I64" s="1"/>
      <c r="J64" s="1"/>
    </row>
    <row r="65" spans="1:10" ht="12.75">
      <c r="A65" s="1"/>
      <c r="B65" s="1"/>
      <c r="C65" s="1"/>
      <c r="D65" s="1"/>
      <c r="E65" s="1"/>
      <c r="F65" s="1"/>
      <c r="G65" s="1"/>
      <c r="H65" s="1"/>
      <c r="I65" s="1"/>
      <c r="J65" s="1"/>
    </row>
    <row r="66" spans="1:10" ht="12.75">
      <c r="A66" s="1"/>
      <c r="B66" s="1"/>
      <c r="C66" s="1"/>
      <c r="D66" s="1"/>
      <c r="E66" s="1"/>
      <c r="F66" s="1"/>
      <c r="G66" s="1"/>
      <c r="H66" s="1"/>
      <c r="I66" s="1"/>
      <c r="J66" s="1"/>
    </row>
    <row r="67" spans="1:10" ht="12.75">
      <c r="A67" s="1"/>
      <c r="B67" s="1"/>
      <c r="C67" s="1"/>
      <c r="D67" s="1"/>
      <c r="E67" s="1"/>
      <c r="F67" s="1"/>
      <c r="G67" s="1"/>
      <c r="H67" s="1"/>
      <c r="I67" s="1"/>
      <c r="J67" s="1"/>
    </row>
    <row r="68" spans="1:10" ht="12.75">
      <c r="A68" s="1"/>
      <c r="B68" s="1"/>
      <c r="C68" s="1"/>
      <c r="D68" s="1"/>
      <c r="E68" s="1"/>
      <c r="F68" s="1"/>
      <c r="G68" s="1"/>
      <c r="H68" s="1"/>
      <c r="I68" s="1"/>
      <c r="J68" s="1"/>
    </row>
  </sheetData>
  <sheetProtection password="DCD0" sheet="1" objects="1" scenarios="1"/>
  <mergeCells count="38">
    <mergeCell ref="G2:H2"/>
    <mergeCell ref="C20:J20"/>
    <mergeCell ref="C4:J4"/>
    <mergeCell ref="C8:H8"/>
    <mergeCell ref="J9:J10"/>
    <mergeCell ref="C7:J7"/>
    <mergeCell ref="I9:I10"/>
    <mergeCell ref="C9:H10"/>
    <mergeCell ref="E51:I51"/>
    <mergeCell ref="C41:J41"/>
    <mergeCell ref="E28:H28"/>
    <mergeCell ref="E61:I61"/>
    <mergeCell ref="C53:J53"/>
    <mergeCell ref="E59:I59"/>
    <mergeCell ref="D57:I57"/>
    <mergeCell ref="D58:I58"/>
    <mergeCell ref="D60:E60"/>
    <mergeCell ref="D48:H48"/>
    <mergeCell ref="D46:H46"/>
    <mergeCell ref="D47:H47"/>
    <mergeCell ref="D45:H45"/>
    <mergeCell ref="D22:H22"/>
    <mergeCell ref="D35:I35"/>
    <mergeCell ref="D36:I36"/>
    <mergeCell ref="C32:J32"/>
    <mergeCell ref="C33:I33"/>
    <mergeCell ref="D43:H43"/>
    <mergeCell ref="D44:H44"/>
    <mergeCell ref="D62:E62"/>
    <mergeCell ref="C2:D2"/>
    <mergeCell ref="D54:I54"/>
    <mergeCell ref="D55:I55"/>
    <mergeCell ref="D56:E56"/>
    <mergeCell ref="D23:H23"/>
    <mergeCell ref="D24:H24"/>
    <mergeCell ref="D25:H25"/>
    <mergeCell ref="D26:H26"/>
    <mergeCell ref="D27:H27"/>
  </mergeCells>
  <printOptions/>
  <pageMargins left="0.7" right="0.11" top="0.88" bottom="0.74" header="0.39" footer="0.59"/>
  <pageSetup horizontalDpi="300" verticalDpi="300" orientation="portrait" paperSize="9" scale="66" r:id="rId2"/>
  <headerFooter alignWithMargins="0">
    <oddHeader>&amp;R
&amp;"Times New Roman,Normal"QUADRO 06</oddHeader>
  </headerFooter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Plan6"/>
  <dimension ref="A2:L113"/>
  <sheetViews>
    <sheetView showGridLines="0" showRowColHeaders="0" workbookViewId="0" topLeftCell="A1">
      <selection activeCell="I12" sqref="I12:J12"/>
    </sheetView>
  </sheetViews>
  <sheetFormatPr defaultColWidth="9.140625" defaultRowHeight="12.75"/>
  <cols>
    <col min="1" max="1" width="2.421875" style="1" customWidth="1"/>
    <col min="2" max="2" width="4.7109375" style="1" customWidth="1"/>
    <col min="3" max="3" width="56.7109375" style="1" customWidth="1"/>
    <col min="4" max="4" width="9.28125" style="1" customWidth="1"/>
    <col min="5" max="5" width="17.7109375" style="1" customWidth="1"/>
    <col min="6" max="6" width="10.8515625" style="1" customWidth="1"/>
    <col min="7" max="7" width="19.7109375" style="1" customWidth="1"/>
    <col min="8" max="8" width="9.7109375" style="1" customWidth="1"/>
    <col min="9" max="9" width="19.7109375" style="1" customWidth="1"/>
    <col min="10" max="10" width="9.7109375" style="1" customWidth="1"/>
    <col min="11" max="11" width="19.7109375" style="1" customWidth="1"/>
    <col min="12" max="12" width="9.7109375" style="1" customWidth="1"/>
    <col min="13" max="13" width="9.57421875" style="1" customWidth="1"/>
    <col min="14" max="16384" width="0" style="1" hidden="1" customWidth="1"/>
  </cols>
  <sheetData>
    <row r="2" spans="2:12" ht="19.5" customHeight="1">
      <c r="B2" s="220"/>
      <c r="C2" s="47" t="s">
        <v>213</v>
      </c>
      <c r="D2" s="549" t="str">
        <f>COMANDOBLOQUEADO!S19</f>
        <v>CESÁRIO LANGE</v>
      </c>
      <c r="E2" s="549"/>
      <c r="F2" s="733"/>
      <c r="G2" s="221"/>
      <c r="H2" s="221"/>
      <c r="I2" s="47" t="s">
        <v>237</v>
      </c>
      <c r="J2" s="221"/>
      <c r="K2" s="28" t="str">
        <f>COMANDOBLOQUEADO!U6</f>
        <v>1º TRIMESTRE</v>
      </c>
      <c r="L2" s="61" t="str">
        <f>COMANDOBLOQUEADO!Y6</f>
        <v>2006</v>
      </c>
    </row>
    <row r="3" spans="2:12" ht="24.75" customHeight="1">
      <c r="B3" s="759" t="s">
        <v>862</v>
      </c>
      <c r="C3" s="759"/>
      <c r="D3" s="759"/>
      <c r="E3" s="759"/>
      <c r="F3" s="759"/>
      <c r="G3" s="759"/>
      <c r="H3" s="759"/>
      <c r="I3" s="759"/>
      <c r="J3" s="759"/>
      <c r="K3" s="759"/>
      <c r="L3" s="759"/>
    </row>
    <row r="4" spans="2:12" ht="12.75" customHeight="1" thickBot="1">
      <c r="B4" s="752"/>
      <c r="C4" s="752"/>
      <c r="D4" s="753"/>
      <c r="E4" s="753"/>
      <c r="F4" s="753"/>
      <c r="G4" s="753"/>
      <c r="H4" s="753"/>
      <c r="I4" s="753"/>
      <c r="J4" s="753"/>
      <c r="K4" s="753"/>
      <c r="L4" s="753"/>
    </row>
    <row r="5" spans="2:12" ht="15" customHeight="1" thickBot="1">
      <c r="B5" s="92" t="s">
        <v>945</v>
      </c>
      <c r="C5" s="265" t="s">
        <v>907</v>
      </c>
      <c r="D5" s="166"/>
      <c r="E5" s="166"/>
      <c r="F5" s="166"/>
      <c r="G5" s="735" t="s">
        <v>991</v>
      </c>
      <c r="H5" s="756"/>
      <c r="I5" s="735" t="s">
        <v>944</v>
      </c>
      <c r="J5" s="763"/>
      <c r="K5" s="735" t="s">
        <v>972</v>
      </c>
      <c r="L5" s="760"/>
    </row>
    <row r="6" spans="2:12" ht="15" customHeight="1">
      <c r="B6" s="97"/>
      <c r="C6" s="96" t="s">
        <v>908</v>
      </c>
      <c r="D6" s="96"/>
      <c r="E6" s="96"/>
      <c r="F6" s="69"/>
      <c r="G6" s="757">
        <f>IF(FUNDEF!H32="",IF(COMANDOBLOQUEADO!U6="1º TRIMESTRE",RECEITAS!E16,IF(COMANDOBLOQUEADO!U6="2º TRIMESTRE",RECEITAS!F16,IF(COMANDOBLOQUEADO!U6="3º TRIMESTRE",RECEITAS!G16,IF(COMANDOBLOQUEADO!U6="4º TRIMESTRE",RECEITAS!H16)))),"")</f>
        <v>396872.32</v>
      </c>
      <c r="H6" s="757"/>
      <c r="I6" s="754">
        <f>IF(FUNDEF!H32="",RECEITAS!I16,"")</f>
        <v>396872.32</v>
      </c>
      <c r="J6" s="748"/>
      <c r="K6" s="742">
        <f>IF(FUNDEF!H32="",RECEITAS!D16,"")</f>
        <v>1707250</v>
      </c>
      <c r="L6" s="743"/>
    </row>
    <row r="7" spans="2:12" ht="15" customHeight="1">
      <c r="B7" s="97"/>
      <c r="C7" s="96" t="s">
        <v>942</v>
      </c>
      <c r="D7" s="96"/>
      <c r="E7" s="96"/>
      <c r="F7" s="69"/>
      <c r="G7" s="777">
        <f>IF(FUNDEF!H32="",IF(COMANDOBLOQUEADO!U6="1º TRIMESTRE",RECEITAS!E23,IF(COMANDOBLOQUEADO!U6="2º TRIMESTRE",RECEITAS!F23,IF(COMANDOBLOQUEADO!U6="3º TRIMESTRE",RECEITAS!G23,IF(COMANDOBLOQUEADO!U6="4º TRIMESTRE",RECEITAS!H23)))),"")</f>
        <v>1349605.7</v>
      </c>
      <c r="H7" s="777"/>
      <c r="I7" s="738">
        <f>IF(FUNDEF!H32="",RECEITAS!I23,"")</f>
        <v>1349605.7</v>
      </c>
      <c r="J7" s="739"/>
      <c r="K7" s="744">
        <f>IF(FUNDEF!H32="",RECEITAS!D23,"")</f>
        <v>5100000</v>
      </c>
      <c r="L7" s="745"/>
    </row>
    <row r="8" spans="2:12" ht="15" customHeight="1" thickBot="1">
      <c r="B8" s="72"/>
      <c r="C8" s="53" t="s">
        <v>943</v>
      </c>
      <c r="D8" s="53"/>
      <c r="E8" s="53"/>
      <c r="F8" s="270"/>
      <c r="G8" s="778">
        <f>IF(FUNDEF!H32="",IF(COMANDOBLOQUEADO!U6="1º TRIMESTRE",RECEITAS!E31,IF(COMANDOBLOQUEADO!U6="2º TRIMESTRE",RECEITAS!F31,IF(COMANDOBLOQUEADO!U6="3º TRIMESTRE",RECEITAS!G31,IF(COMANDOBLOQUEADO!U6="4º TRIMESTRE",RECEITAS!H31)))),"")</f>
        <v>1161349.4899999998</v>
      </c>
      <c r="H8" s="778"/>
      <c r="I8" s="740">
        <f>IF(FUNDEF!H32="",RECEITAS!I31,"")</f>
        <v>1161349.4899999998</v>
      </c>
      <c r="J8" s="741"/>
      <c r="K8" s="746">
        <f>IF(FUNDEF!H32="",RECEITAS!D31,"")</f>
        <v>3441000</v>
      </c>
      <c r="L8" s="747"/>
    </row>
    <row r="9" spans="2:12" ht="15" customHeight="1" thickBot="1">
      <c r="B9" s="92"/>
      <c r="C9" s="75" t="s">
        <v>978</v>
      </c>
      <c r="D9" s="75"/>
      <c r="E9" s="75"/>
      <c r="F9" s="75"/>
      <c r="G9" s="758">
        <f>IF(FUNDEF!H32="",SUM(G6:H8),"")</f>
        <v>2907827.51</v>
      </c>
      <c r="H9" s="758"/>
      <c r="I9" s="761">
        <f>IF(FUNDEF!H32="",SUM(I6:J8),"")</f>
        <v>2907827.51</v>
      </c>
      <c r="J9" s="764"/>
      <c r="K9" s="761">
        <f>IF(FUNDEF!H32="",SUM(K6:L8),"")</f>
        <v>10248250</v>
      </c>
      <c r="L9" s="762"/>
    </row>
    <row r="10" spans="2:12" ht="9.75" customHeight="1" thickBot="1">
      <c r="B10" s="95"/>
      <c r="C10" s="68"/>
      <c r="D10" s="68"/>
      <c r="E10" s="68"/>
      <c r="F10" s="68"/>
      <c r="G10" s="68"/>
      <c r="H10" s="68"/>
      <c r="I10" s="163"/>
      <c r="J10" s="163"/>
      <c r="K10" s="163"/>
      <c r="L10" s="163"/>
    </row>
    <row r="11" spans="2:12" ht="15" customHeight="1" thickBot="1">
      <c r="B11" s="92" t="s">
        <v>946</v>
      </c>
      <c r="C11" s="728" t="s">
        <v>1029</v>
      </c>
      <c r="D11" s="729"/>
      <c r="E11" s="729"/>
      <c r="F11" s="729"/>
      <c r="G11" s="730">
        <f>IF(FUNDEF!$H$32="",IF(COMANDOBLOQUEADO!$Z$15=2,G9*MENU!L13/100,G9*0.25),"")</f>
        <v>726956.8775</v>
      </c>
      <c r="H11" s="731"/>
      <c r="I11" s="730">
        <f>IF(FUNDEF!$H$32="",IF(COMANDOBLOQUEADO!$Z$15=2,I9*MENU!L13/100,I9*0.25),"")</f>
        <v>726956.8775</v>
      </c>
      <c r="J11" s="731"/>
      <c r="K11" s="730">
        <f>IF(FUNDEF!$H$32="",IF(COMANDOBLOQUEADO!$Z$15=2,K9*MENU!L13/100,K9*0.25),"")</f>
        <v>2562062.5</v>
      </c>
      <c r="L11" s="732"/>
    </row>
    <row r="12" spans="2:12" ht="9.75" customHeight="1" thickBot="1">
      <c r="B12" s="69"/>
      <c r="C12" s="69"/>
      <c r="D12" s="69"/>
      <c r="E12" s="69"/>
      <c r="F12" s="69"/>
      <c r="G12" s="246"/>
      <c r="H12" s="96"/>
      <c r="I12" s="755"/>
      <c r="J12" s="755"/>
      <c r="K12" s="755"/>
      <c r="L12" s="755"/>
    </row>
    <row r="13" spans="2:12" ht="15" customHeight="1" thickBot="1">
      <c r="B13" s="92" t="s">
        <v>952</v>
      </c>
      <c r="C13" s="265" t="s">
        <v>947</v>
      </c>
      <c r="D13" s="166"/>
      <c r="E13" s="166"/>
      <c r="F13" s="166"/>
      <c r="G13" s="735" t="s">
        <v>991</v>
      </c>
      <c r="H13" s="756"/>
      <c r="I13" s="735" t="s">
        <v>944</v>
      </c>
      <c r="J13" s="763"/>
      <c r="K13" s="735" t="s">
        <v>972</v>
      </c>
      <c r="L13" s="760"/>
    </row>
    <row r="14" spans="2:12" ht="15" customHeight="1">
      <c r="B14" s="272"/>
      <c r="C14" s="215" t="s">
        <v>949</v>
      </c>
      <c r="D14" s="215"/>
      <c r="E14" s="215"/>
      <c r="F14" s="215"/>
      <c r="G14" s="757">
        <f>IF(FUNDEF!H32="",IF(COMANDOBLOQUEADO!U6="1º TRIMESTRE",RECEITAS!E39,IF(COMANDOBLOQUEADO!U6="2º TRIMESTRE",RECEITAS!F39,IF(COMANDOBLOQUEADO!U6="3º TRIMESTRE",RECEITAS!G39,IF(COMANDOBLOQUEADO!U6="4º TRIMESTRE",RECEITAS!H39)))),"")</f>
        <v>0</v>
      </c>
      <c r="H14" s="757"/>
      <c r="I14" s="742">
        <f>IF(FUNDEF!H32="",RECEITAS!I39,"")</f>
        <v>0</v>
      </c>
      <c r="J14" s="748"/>
      <c r="K14" s="767">
        <f>IF(FUNDEF!H32="",RECEITAS!D39,"")</f>
        <v>0</v>
      </c>
      <c r="L14" s="768"/>
    </row>
    <row r="15" spans="2:12" ht="15" customHeight="1">
      <c r="B15" s="97"/>
      <c r="C15" s="96" t="s">
        <v>950</v>
      </c>
      <c r="D15" s="96"/>
      <c r="E15" s="96"/>
      <c r="F15" s="96"/>
      <c r="G15" s="777">
        <f>IF(FUNDEF!H32="",IF(COMANDOBLOQUEADO!U6="1º TRIMESTRE",RECEITAS!E55,IF(COMANDOBLOQUEADO!U6="2º TRIMESTRE",RECEITAS!F55,IF(COMANDOBLOQUEADO!U6="3º TRIMESTRE",RECEITAS!G55,IF(COMANDOBLOQUEADO!U6="4º TRIMESTRE",RECEITAS!H55)))),"")</f>
        <v>222351.93</v>
      </c>
      <c r="H15" s="777"/>
      <c r="I15" s="742">
        <f>IF(FUNDEF!H32="",RECEITAS!I55,"")</f>
        <v>222351.93</v>
      </c>
      <c r="J15" s="748"/>
      <c r="K15" s="742">
        <f>IF(FUNDEF!H32="",RECEITAS!D55,"")</f>
        <v>796200</v>
      </c>
      <c r="L15" s="743"/>
    </row>
    <row r="16" spans="2:12" ht="15" customHeight="1">
      <c r="B16" s="97"/>
      <c r="C16" s="96" t="s">
        <v>215</v>
      </c>
      <c r="D16" s="96"/>
      <c r="E16" s="96"/>
      <c r="F16" s="96"/>
      <c r="G16" s="777">
        <f>IF(FUNDEF!H32="",IF(COMANDOBLOQUEADO!U6="1º TRIMESTRE",RECEITAS!E60,IF(COMANDOBLOQUEADO!U6="2º TRIMESTRE",RECEITAS!F60,IF(COMANDOBLOQUEADO!U6="3º TRIMESTRE",RECEITAS!G60,IF(COMANDOBLOQUEADO!U6="4º TRIMESTRE",RECEITAS!H60)))),"")</f>
        <v>992217.11</v>
      </c>
      <c r="H16" s="777"/>
      <c r="I16" s="742">
        <f>IF(FUNDEF!H32="",RECEITAS!I60,"")</f>
        <v>992217.11</v>
      </c>
      <c r="J16" s="748"/>
      <c r="K16" s="742">
        <f>IF(FUNDEF!H32="",RECEITAS!D60,"")</f>
        <v>4259200</v>
      </c>
      <c r="L16" s="743"/>
    </row>
    <row r="17" spans="2:12" ht="15" customHeight="1" thickBot="1">
      <c r="B17" s="93"/>
      <c r="C17" s="213" t="s">
        <v>951</v>
      </c>
      <c r="D17" s="213"/>
      <c r="E17" s="213"/>
      <c r="F17" s="273"/>
      <c r="G17" s="778">
        <f>IF(FUNDEF!H32="",IF(COMANDOBLOQUEADO!U6="1º TRIMESTRE",RECEITAS!E65,IF(COMANDOBLOQUEADO!U6="2º TRIMESTRE",RECEITAS!F65,IF(COMANDOBLOQUEADO!U6="3º TRIMESTRE",RECEITAS!G65,IF(COMANDOBLOQUEADO!U6="4º TRIMESTRE",RECEITAS!H65)))),"")</f>
        <v>0</v>
      </c>
      <c r="H17" s="778"/>
      <c r="I17" s="746">
        <f>IF(FUNDEF!H32="",RECEITAS!I65,"")</f>
        <v>0</v>
      </c>
      <c r="J17" s="741"/>
      <c r="K17" s="765">
        <f>IF(FUNDEF!H32="",RECEITAS!D65,"")</f>
        <v>0</v>
      </c>
      <c r="L17" s="766"/>
    </row>
    <row r="18" spans="2:12" ht="15" customHeight="1" thickBot="1">
      <c r="B18" s="92"/>
      <c r="C18" s="75" t="s">
        <v>948</v>
      </c>
      <c r="D18" s="75"/>
      <c r="E18" s="75"/>
      <c r="F18" s="75"/>
      <c r="G18" s="771">
        <f>IF(FUNDEF!H32="",SUM(G14:H17),"")</f>
        <v>1214569.04</v>
      </c>
      <c r="H18" s="771"/>
      <c r="I18" s="761">
        <f>IF(FUNDEF!H32="",SUM(I14:J17),"")</f>
        <v>1214569.04</v>
      </c>
      <c r="J18" s="764"/>
      <c r="K18" s="761">
        <f>IF(FUNDEF!H32="",SUM(K14:L17),"")</f>
        <v>5055400</v>
      </c>
      <c r="L18" s="762"/>
    </row>
    <row r="19" spans="2:12" ht="15" customHeight="1" thickBot="1">
      <c r="B19" s="92"/>
      <c r="C19" s="75" t="s">
        <v>1028</v>
      </c>
      <c r="D19" s="75"/>
      <c r="E19" s="75"/>
      <c r="F19" s="75"/>
      <c r="G19" s="771">
        <f>IF(FUNDEF!H32="",G11+G18,"")</f>
        <v>1941525.9175</v>
      </c>
      <c r="H19" s="771"/>
      <c r="I19" s="761">
        <f>IF(FUNDEF!H32="",I11+I18,"")</f>
        <v>1941525.9175</v>
      </c>
      <c r="J19" s="764"/>
      <c r="K19" s="761">
        <f>IF(FUNDEF!H32="",K11+K18,"")</f>
        <v>7617462.5</v>
      </c>
      <c r="L19" s="762"/>
    </row>
    <row r="20" spans="2:12" ht="9.75" customHeight="1" thickBot="1">
      <c r="B20" s="95"/>
      <c r="C20" s="68"/>
      <c r="D20" s="68"/>
      <c r="E20" s="68"/>
      <c r="F20" s="68"/>
      <c r="G20" s="68"/>
      <c r="H20" s="68"/>
      <c r="I20" s="163"/>
      <c r="J20" s="163"/>
      <c r="K20" s="163"/>
      <c r="L20" s="163"/>
    </row>
    <row r="21" spans="2:12" ht="15" customHeight="1" thickBot="1">
      <c r="B21" s="92" t="s">
        <v>955</v>
      </c>
      <c r="C21" s="706" t="s">
        <v>975</v>
      </c>
      <c r="D21" s="770"/>
      <c r="E21" s="770"/>
      <c r="F21" s="770"/>
      <c r="G21" s="266" t="s">
        <v>977</v>
      </c>
      <c r="H21" s="266" t="s">
        <v>910</v>
      </c>
      <c r="I21" s="266" t="s">
        <v>909</v>
      </c>
      <c r="J21" s="266" t="s">
        <v>910</v>
      </c>
      <c r="K21" s="266" t="s">
        <v>957</v>
      </c>
      <c r="L21" s="274" t="s">
        <v>910</v>
      </c>
    </row>
    <row r="22" spans="2:12" ht="6.75" customHeight="1" thickBot="1">
      <c r="B22" s="94"/>
      <c r="C22" s="275"/>
      <c r="D22" s="276"/>
      <c r="E22" s="276"/>
      <c r="F22" s="276"/>
      <c r="G22" s="277"/>
      <c r="H22" s="277"/>
      <c r="I22" s="277"/>
      <c r="J22" s="277"/>
      <c r="K22" s="277"/>
      <c r="L22" s="278"/>
    </row>
    <row r="23" spans="2:12" ht="15" customHeight="1" thickBot="1">
      <c r="B23" s="79" t="s">
        <v>969</v>
      </c>
      <c r="C23" s="95" t="s">
        <v>51</v>
      </c>
      <c r="D23" s="95"/>
      <c r="E23" s="95"/>
      <c r="F23" s="95"/>
      <c r="G23" s="279">
        <f>IF(FUNDEF!H32="",IF(COMANDOBLOQUEADO!U6="1º TRIMESTRE",INFANTIL!D51,IF(COMANDOBLOQUEADO!U6="2º TRIMESTRE",INFANTIL!E51,IF(COMANDOBLOQUEADO!U6="3º TRIMESTRE",INFANTIL!F51,IF(COMANDOBLOQUEADO!U6="4º TRIMESTRE",INFANTIL!G51)))),"")</f>
        <v>128150.81999999998</v>
      </c>
      <c r="H23" s="280">
        <f>IF(FUNDEF!H32="",G23/G9*100,"")</f>
        <v>4.407098411418495</v>
      </c>
      <c r="I23" s="280">
        <f>IF(FUNDEF!H32="",INFANTIL!H51,"")</f>
        <v>128150.81999999998</v>
      </c>
      <c r="J23" s="280">
        <f>IF(FUNDEF!H32="",I23/I9*100,"")</f>
        <v>4.407098411418495</v>
      </c>
      <c r="K23" s="280">
        <f>IF(FUNDEF!H32="",INFANTIL!I51,"")</f>
        <v>98766.72</v>
      </c>
      <c r="L23" s="281">
        <f>IF(FUNDEF!H32="",K23/I9*100,"")</f>
        <v>3.396581112887264</v>
      </c>
    </row>
    <row r="24" spans="2:12" ht="6.75" customHeight="1">
      <c r="B24" s="97"/>
      <c r="C24" s="96"/>
      <c r="D24" s="96"/>
      <c r="E24" s="96"/>
      <c r="F24" s="96"/>
      <c r="G24" s="246"/>
      <c r="H24" s="246"/>
      <c r="I24" s="246"/>
      <c r="J24" s="246"/>
      <c r="K24" s="246"/>
      <c r="L24" s="247"/>
    </row>
    <row r="25" spans="2:12" ht="15" customHeight="1">
      <c r="B25" s="79" t="s">
        <v>970</v>
      </c>
      <c r="C25" s="95" t="s">
        <v>963</v>
      </c>
      <c r="D25" s="95"/>
      <c r="E25" s="95"/>
      <c r="F25" s="95"/>
      <c r="G25" s="246"/>
      <c r="H25" s="246"/>
      <c r="I25" s="246"/>
      <c r="J25" s="246"/>
      <c r="K25" s="246"/>
      <c r="L25" s="247"/>
    </row>
    <row r="26" spans="2:12" ht="15" customHeight="1">
      <c r="B26" s="97"/>
      <c r="C26" s="96" t="s">
        <v>967</v>
      </c>
      <c r="D26" s="96"/>
      <c r="E26" s="96"/>
      <c r="F26" s="96"/>
      <c r="G26" s="268">
        <f>IF(FUNDEF!H32="",IF(COMANDOBLOQUEADO!U6="1º TRIMESTRE",FUNDAMENTAL!D51,IF(COMANDOBLOQUEADO!U6="2º TRIMESTRE",FUNDAMENTAL!E51,IF(COMANDOBLOQUEADO!U6="3º TRIMESTRE",FUNDAMENTAL!F51,IF(COMANDOBLOQUEADO!U6="4º TRIMESTRE",FUNDAMENTAL!G51)))),"")</f>
        <v>285757.01999999996</v>
      </c>
      <c r="H26" s="282"/>
      <c r="I26" s="269">
        <f>IF(FUNDEF!H32="",FUNDAMENTAL!H51,"")</f>
        <v>285757.01999999996</v>
      </c>
      <c r="J26" s="246"/>
      <c r="K26" s="269">
        <f>IF(FUNDEF!H32="",FUNDAMENTAL!I51,"")</f>
        <v>126085.79000000001</v>
      </c>
      <c r="L26" s="247"/>
    </row>
    <row r="27" spans="2:12" ht="15" customHeight="1">
      <c r="B27" s="97"/>
      <c r="C27" s="96" t="s">
        <v>1012</v>
      </c>
      <c r="D27" s="96"/>
      <c r="E27" s="96"/>
      <c r="F27" s="96"/>
      <c r="G27" s="268">
        <f>IF(FUNDEF!H32="",IF(COMANDOBLOQUEADO!U6="1º TRIMESTRE",FUNDEF!D30,IF(COMANDOBLOQUEADO!U6="2º TRIMESTRE",FUNDEF!E30,IF(COMANDOBLOQUEADO!U6="3º TRIMESTRE",FUNDEF!F30,IF(COMANDOBLOQUEADO!U6="4º TRIMESTRE",FUNDEF!G30)))),"")</f>
        <v>844750.43</v>
      </c>
      <c r="H27" s="246"/>
      <c r="I27" s="269">
        <f>IF(FUNDEF!H32="",FUNDEF!H30,"")</f>
        <v>844750.43</v>
      </c>
      <c r="J27" s="246"/>
      <c r="K27" s="269">
        <f>IF(FUNDEF!H32="",FUNDEF!I30,"")</f>
        <v>829750.76</v>
      </c>
      <c r="L27" s="247"/>
    </row>
    <row r="28" spans="2:12" ht="15" customHeight="1">
      <c r="B28" s="79"/>
      <c r="C28" s="95" t="s">
        <v>968</v>
      </c>
      <c r="D28" s="95"/>
      <c r="E28" s="95"/>
      <c r="F28" s="95"/>
      <c r="G28" s="283">
        <f>IF(FUNDEF!H32="",G26+G27,"")</f>
        <v>1130507.45</v>
      </c>
      <c r="H28" s="246"/>
      <c r="I28" s="283">
        <f>IF(FUNDEF!H32="",SUM(I26:I27),"")</f>
        <v>1130507.45</v>
      </c>
      <c r="J28" s="246"/>
      <c r="K28" s="283">
        <f>IF(FUNDEF!H32="",SUM(K26:K27),"")</f>
        <v>955836.55</v>
      </c>
      <c r="L28" s="247"/>
    </row>
    <row r="29" spans="2:12" ht="15" customHeight="1">
      <c r="B29" s="284" t="s">
        <v>965</v>
      </c>
      <c r="C29" s="769" t="s">
        <v>1087</v>
      </c>
      <c r="D29" s="769"/>
      <c r="E29" s="769"/>
      <c r="F29" s="769"/>
      <c r="G29" s="268">
        <f>IF(FUNDEF!H32="",IF(COMANDOBLOQUEADO!U6="1º TRIMESTRE",IF(RECEITAS!E68&gt;RECEITAS!E58,RECEITAS!E68-RECEITAS!E58,0),IF(COMANDOBLOQUEADO!U6="2º TRIMESTRE",IF(RECEITAS!F68&gt;RECEITAS!F58,RECEITAS!F68-RECEITAS!F58,0),IF(COMANDOBLOQUEADO!U6="3º TRIMESTRE",IF(RECEITAS!G68&gt;RECEITAS!G58,RECEITAS!G68-RECEITAS!G58,0),IF(COMANDOBLOQUEADO!U6="4º TRIMESTRE",IF(RECEITAS!H68&gt;RECEITAS!H58,RECEITAS!H68-RECEITAS!H58,0))))),"")</f>
        <v>0</v>
      </c>
      <c r="H29" s="246"/>
      <c r="I29" s="285">
        <f>IF(FUNDEF!H32="",IF(RECEITAS!I68&gt;RECEITAS!I58,RECEITAS!I68-RECEITAS!I58,0),"")</f>
        <v>0</v>
      </c>
      <c r="J29" s="246"/>
      <c r="K29" s="285">
        <f>IF(FUNDEF!H32="",IF(RECEITAS!I68&gt;RECEITAS!I58,RECEITAS!I68-RECEITAS!I58,0),"")</f>
        <v>0</v>
      </c>
      <c r="L29" s="247"/>
    </row>
    <row r="30" spans="2:12" ht="15" customHeight="1" thickBot="1">
      <c r="B30" s="284" t="s">
        <v>964</v>
      </c>
      <c r="C30" s="96" t="s">
        <v>966</v>
      </c>
      <c r="D30" s="96"/>
      <c r="E30" s="96"/>
      <c r="F30" s="96"/>
      <c r="G30" s="271">
        <f>IF(FUNDEF!H32="",IF(COMANDOBLOQUEADO!U6="1º TRIMESTRE",G39,IF(COMANDOBLOQUEADO!U6="2º TRIMESTRE",H39,IF(COMANDOBLOQUEADO!U6="3º TRIMESTRE",I39,IF(COMANDOBLOQUEADO!U6="4º TRIMESTRE",J39)))),"")</f>
        <v>515696.25000000006</v>
      </c>
      <c r="H30" s="246"/>
      <c r="I30" s="271">
        <f>IF(FUNDEF!H32="",IF(RECEITAS!I58&gt;RECEITAS!I68,IF(FUNDEF!H30&gt;RECEITAS!I68,FUNDEF!H30-RECEITAS!I68,0),0),"")</f>
        <v>515696.25000000006</v>
      </c>
      <c r="J30" s="246"/>
      <c r="K30" s="271">
        <f>IF(FUNDEF!H32="",IF(RECEITAS!I58&gt;RECEITAS!I68,IF(FUNDEF!I30&gt;RECEITAS!I68,FUNDEF!I30-RECEITAS!I68,0),0),"")</f>
        <v>500696.58</v>
      </c>
      <c r="L30" s="247"/>
    </row>
    <row r="31" spans="2:12" ht="15" customHeight="1" thickBot="1">
      <c r="B31" s="79"/>
      <c r="C31" s="95" t="s">
        <v>953</v>
      </c>
      <c r="D31" s="95"/>
      <c r="E31" s="95"/>
      <c r="F31" s="96"/>
      <c r="G31" s="286">
        <f>IF(FUNDEF!H32="",G28+G29-G30,"")</f>
        <v>614811.2</v>
      </c>
      <c r="H31" s="287">
        <f>IF(FUNDEF!H32="",G31/G9*100,"")</f>
        <v>21.143317403995535</v>
      </c>
      <c r="I31" s="288">
        <f>IF(FUNDEF!H32="",I28+I29-I30,"")</f>
        <v>614811.2</v>
      </c>
      <c r="J31" s="287">
        <f>IF(FUNDEF!H32="",I31/I9*100,"")</f>
        <v>21.143317403995535</v>
      </c>
      <c r="K31" s="288">
        <f>IF(FUNDEF!H32="",K28+K29-K30,"")</f>
        <v>455139.97000000003</v>
      </c>
      <c r="L31" s="289">
        <f>IF(FUNDEF!H32="",K31/I9*100,"")</f>
        <v>15.652234131315446</v>
      </c>
    </row>
    <row r="32" spans="2:12" ht="15" customHeight="1">
      <c r="B32" s="97"/>
      <c r="C32" s="96" t="s">
        <v>954</v>
      </c>
      <c r="D32" s="96"/>
      <c r="E32" s="96"/>
      <c r="F32" s="96"/>
      <c r="G32" s="267">
        <f>IF(FUNDEF!H32="",G11*0.6,"")</f>
        <v>436174.12649999995</v>
      </c>
      <c r="H32" s="290">
        <f>IF(FUNDEF!H32="",G32/G9*100,"")</f>
        <v>15</v>
      </c>
      <c r="I32" s="267">
        <f>IF(FUNDEF!H32="",I11*0.6,"")</f>
        <v>436174.12649999995</v>
      </c>
      <c r="J32" s="290">
        <f>IF(FUNDEF!H32="",I32/I9*100,"")</f>
        <v>15</v>
      </c>
      <c r="K32" s="267">
        <f>IF(FUNDEF!H32="",I11*0.6,"")</f>
        <v>436174.12649999995</v>
      </c>
      <c r="L32" s="253">
        <f>IF(FUNDEF!H32="",K32/I9*100,"")</f>
        <v>15</v>
      </c>
    </row>
    <row r="33" spans="2:12" ht="15" customHeight="1">
      <c r="B33" s="79"/>
      <c r="C33" s="95" t="str">
        <f>IF(FUNDEF!H32="",IF((I31-I32)&lt;0,"APLICAÇÃO A MENOR NO ENSINO FUNDAMENTAL","APLICAÇÃO  A MAIOR NO ENSINO FUNDAMENTAL"),"")</f>
        <v>APLICAÇÃO  A MAIOR NO ENSINO FUNDAMENTAL</v>
      </c>
      <c r="D33" s="95"/>
      <c r="E33" s="95"/>
      <c r="F33" s="95"/>
      <c r="G33" s="283">
        <f>IF(FUNDEF!H32="",G31-G32,"")</f>
        <v>178637.0735</v>
      </c>
      <c r="H33" s="241">
        <f>IF(FUNDEF!H32="",H31-H32,"")</f>
        <v>6.143317403995535</v>
      </c>
      <c r="I33" s="283">
        <f>IF(FUNDEF!H32="",I31-I32,"")</f>
        <v>178637.0735</v>
      </c>
      <c r="J33" s="241">
        <f>IF(FUNDEF!H32="",J31-J32,"")</f>
        <v>6.143317403995535</v>
      </c>
      <c r="K33" s="283">
        <f>IF(FUNDEF!H32="",K31-K32,"")</f>
        <v>18965.843500000075</v>
      </c>
      <c r="L33" s="80">
        <f>IF(FUNDEF!H32="",L31-L32,"")</f>
        <v>0.6522341313154456</v>
      </c>
    </row>
    <row r="34" spans="2:12" ht="6.75" customHeight="1" thickBot="1">
      <c r="B34" s="79"/>
      <c r="C34" s="95"/>
      <c r="D34" s="95"/>
      <c r="E34" s="95"/>
      <c r="F34" s="96"/>
      <c r="G34" s="291"/>
      <c r="H34" s="246"/>
      <c r="I34" s="291"/>
      <c r="J34" s="246"/>
      <c r="K34" s="291"/>
      <c r="L34" s="247"/>
    </row>
    <row r="35" spans="2:12" ht="15" customHeight="1" thickBot="1">
      <c r="B35" s="79" t="s">
        <v>971</v>
      </c>
      <c r="C35" s="95" t="s">
        <v>976</v>
      </c>
      <c r="D35" s="95"/>
      <c r="E35" s="95"/>
      <c r="F35" s="95"/>
      <c r="G35" s="288">
        <f>IF(FUNDEF!H32="",G23+G31,"")</f>
        <v>742962.0199999999</v>
      </c>
      <c r="H35" s="287">
        <f>IF(FUNDEF!H32="",G35/G9*100,"")</f>
        <v>25.55041581541403</v>
      </c>
      <c r="I35" s="288">
        <f>IF(FUNDEF!H32="",I23+I31,"")</f>
        <v>742962.0199999999</v>
      </c>
      <c r="J35" s="287">
        <f>IF(FUNDEF!H32="",I35/I9*100,"")</f>
        <v>25.55041581541403</v>
      </c>
      <c r="K35" s="288">
        <f>IF(FUNDEF!H32="",K23+K31,"")</f>
        <v>553906.6900000001</v>
      </c>
      <c r="L35" s="289">
        <f>IF(FUNDEF!H32="",K35/I9*100,"")</f>
        <v>19.04881524420271</v>
      </c>
    </row>
    <row r="36" spans="2:12" ht="15" customHeight="1">
      <c r="B36" s="97"/>
      <c r="C36" s="96" t="s">
        <v>956</v>
      </c>
      <c r="D36" s="96"/>
      <c r="E36" s="96"/>
      <c r="F36" s="96"/>
      <c r="G36" s="267">
        <f>IF(FUNDEF!H32="",G11,"")</f>
        <v>726956.8775</v>
      </c>
      <c r="H36" s="290">
        <f>IF(FUNDEF!H32="",G36/G9*100,"")</f>
        <v>25</v>
      </c>
      <c r="I36" s="267">
        <f>IF(FUNDEF!H32="",I11,"")</f>
        <v>726956.8775</v>
      </c>
      <c r="J36" s="290">
        <f>IF(FUNDEF!H32="",I36/I9*100,"")</f>
        <v>25</v>
      </c>
      <c r="K36" s="267">
        <f>IF(FUNDEF!H32="",I11,"")</f>
        <v>726956.8775</v>
      </c>
      <c r="L36" s="253">
        <f>IF(FUNDEF!H32="",K36/I9*100,"")</f>
        <v>25</v>
      </c>
    </row>
    <row r="37" spans="2:12" ht="15" customHeight="1">
      <c r="B37" s="97"/>
      <c r="C37" s="95" t="str">
        <f>IF(FUNDEF!H32="",IF((I35-I36)&lt;0,"APLICAÇÃO TOTAL A MENOR","APLICAÇÃO TOTAL A MAIOR"),"")</f>
        <v>APLICAÇÃO TOTAL A MAIOR</v>
      </c>
      <c r="D37" s="95"/>
      <c r="E37" s="95"/>
      <c r="F37" s="95"/>
      <c r="G37" s="283">
        <f>IF(FUNDEF!H32="",G35-G36,"")</f>
        <v>16005.142499999958</v>
      </c>
      <c r="H37" s="241">
        <f>IF(FUNDEF!H32="",H35-H36,"")</f>
        <v>0.5504158154140306</v>
      </c>
      <c r="I37" s="283">
        <f>IF(FUNDEF!H32="",I35-I36,"")</f>
        <v>16005.142499999958</v>
      </c>
      <c r="J37" s="241">
        <f>IF(FUNDEF!H32="",J35-J36,"")</f>
        <v>0.5504158154140306</v>
      </c>
      <c r="K37" s="283">
        <f>IF(FUNDEF!H32="",K35-K36,"")</f>
        <v>-173050.18749999988</v>
      </c>
      <c r="L37" s="80">
        <f>IF(FUNDEF!H32="",L35-L36,"")</f>
        <v>-5.951184755797289</v>
      </c>
    </row>
    <row r="38" spans="2:12" ht="4.5" customHeight="1" thickBot="1">
      <c r="B38" s="292"/>
      <c r="C38" s="273"/>
      <c r="D38" s="273"/>
      <c r="E38" s="273"/>
      <c r="F38" s="273"/>
      <c r="G38" s="293"/>
      <c r="H38" s="294"/>
      <c r="I38" s="293"/>
      <c r="J38" s="294"/>
      <c r="K38" s="295"/>
      <c r="L38" s="296"/>
    </row>
    <row r="39" spans="2:12" ht="9.75" customHeight="1" thickBot="1">
      <c r="B39" s="96"/>
      <c r="C39" s="96"/>
      <c r="D39" s="96"/>
      <c r="E39" s="96"/>
      <c r="F39" s="96"/>
      <c r="G39" s="297">
        <f>IF(COMANDOBLOQUEADO!U6="1º TRIMESTRE",IF(RECEITAS!E58&gt;RECEITAS!E68,IF(FUNDEF!D30&gt;RECEITAS!E68,IF(RECEITAS!E58&gt;FUNDEF!D30,FUNDEF!D30-RECEITAS!E68,RECEITAS!E58-RECEITAS!E68),0),0),"")</f>
        <v>515696.25000000006</v>
      </c>
      <c r="H39" s="297">
        <f>IF(COMANDOBLOQUEADO!U6="2º TRIMESTRE",IF(RECEITAS!F58&gt;RECEITAS!F68,IF(FUNDEF!E30&gt;RECEITAS!F68,IF(RECEITAS!F58&gt;FUNDEF!E30,FUNDEF!E30-RECEITAS!F68,RECEITAS!F58-RECEITAS!F68),0),0),"")</f>
      </c>
      <c r="I39" s="297">
        <f>IF(COMANDOBLOQUEADO!U6="3º TRIMESTRE",IF(RECEITAS!G58&gt;RECEITAS!G68,IF(FUNDEF!F30&gt;RECEITAS!G68,IF(RECEITAS!G58&gt;FUNDEF!F30,FUNDEF!F30-RECEITAS!G68,RECEITAS!G58-RECEITAS!G68),0),0),"")</f>
      </c>
      <c r="J39" s="297">
        <f>IF(COMANDOBLOQUEADO!U6="4º TRIMESTRE",IF(RECEITAS!H58&gt;RECEITAS!H68,IF(FUNDEF!G30&gt;RECEITAS!H68,IF(RECEITAS!H58&gt;FUNDEF!G30,FUNDEF!G30-RECEITAS!H68,RECEITAS!H58-RECEITAS!H68),0),0),"")</f>
      </c>
      <c r="K39" s="246"/>
      <c r="L39" s="246"/>
    </row>
    <row r="40" spans="2:12" ht="15" customHeight="1" thickBot="1">
      <c r="B40" s="92" t="s">
        <v>958</v>
      </c>
      <c r="C40" s="265" t="s">
        <v>912</v>
      </c>
      <c r="D40" s="265"/>
      <c r="E40" s="265"/>
      <c r="F40" s="298"/>
      <c r="G40" s="266" t="s">
        <v>977</v>
      </c>
      <c r="H40" s="266" t="s">
        <v>910</v>
      </c>
      <c r="I40" s="266" t="s">
        <v>909</v>
      </c>
      <c r="J40" s="266" t="s">
        <v>910</v>
      </c>
      <c r="K40" s="266" t="s">
        <v>979</v>
      </c>
      <c r="L40" s="274" t="s">
        <v>910</v>
      </c>
    </row>
    <row r="41" spans="2:12" ht="4.5" customHeight="1">
      <c r="B41" s="94"/>
      <c r="C41" s="276"/>
      <c r="D41" s="276"/>
      <c r="E41" s="276"/>
      <c r="F41" s="276"/>
      <c r="G41" s="299"/>
      <c r="H41" s="299"/>
      <c r="I41" s="299"/>
      <c r="J41" s="299"/>
      <c r="K41" s="299"/>
      <c r="L41" s="300"/>
    </row>
    <row r="42" spans="2:12" ht="15" customHeight="1">
      <c r="B42" s="79" t="s">
        <v>959</v>
      </c>
      <c r="C42" s="95" t="s">
        <v>917</v>
      </c>
      <c r="D42" s="95"/>
      <c r="E42" s="95"/>
      <c r="F42" s="95"/>
      <c r="G42" s="241">
        <f>IF(FUNDEF!H32="",IF(COMANDOBLOQUEADO!U6="1º TRIMESTRE",RECEITAS!E60,IF(COMANDOBLOQUEADO!U6="2º TRIMESTRE",RECEITAS!F60,IF(COMANDOBLOQUEADO!U6="3º TRIMESTRE",RECEITAS!G60,IF(COMANDOBLOQUEADO!U6="4º TRIMESTRE",RECEITAS!H60)))),"")</f>
        <v>992217.11</v>
      </c>
      <c r="H42" s="241">
        <f>IF(FUNDEF!H32="",100,"")</f>
        <v>100</v>
      </c>
      <c r="I42" s="241">
        <f>IF(FUNDEF!H32="",RECEITAS!I60,"")</f>
        <v>992217.11</v>
      </c>
      <c r="J42" s="241">
        <f>IF(FUNDEF!H32="",100,"")</f>
        <v>100</v>
      </c>
      <c r="K42" s="241">
        <f>IF(FUNDEF!H32="",RECEITAS!I60,"")</f>
        <v>992217.11</v>
      </c>
      <c r="L42" s="301">
        <f>IF(FUNDEF!H32="",100,"")</f>
        <v>100</v>
      </c>
    </row>
    <row r="43" spans="2:12" ht="4.5" customHeight="1">
      <c r="B43" s="79"/>
      <c r="C43" s="95"/>
      <c r="D43" s="95"/>
      <c r="E43" s="95"/>
      <c r="F43" s="95"/>
      <c r="G43" s="244"/>
      <c r="H43" s="244"/>
      <c r="I43" s="244"/>
      <c r="J43" s="244"/>
      <c r="K43" s="244"/>
      <c r="L43" s="245"/>
    </row>
    <row r="44" spans="2:12" ht="15" customHeight="1" thickBot="1">
      <c r="B44" s="79" t="s">
        <v>960</v>
      </c>
      <c r="C44" s="95" t="s">
        <v>916</v>
      </c>
      <c r="D44" s="95"/>
      <c r="E44" s="95"/>
      <c r="F44" s="95"/>
      <c r="G44" s="244"/>
      <c r="H44" s="244"/>
      <c r="I44" s="244"/>
      <c r="J44" s="244"/>
      <c r="K44" s="244"/>
      <c r="L44" s="245"/>
    </row>
    <row r="45" spans="2:12" ht="15" customHeight="1" thickBot="1">
      <c r="B45" s="97"/>
      <c r="C45" s="95" t="s">
        <v>973</v>
      </c>
      <c r="D45" s="95"/>
      <c r="E45" s="95"/>
      <c r="F45" s="95"/>
      <c r="G45" s="302">
        <f>IF(FUNDEF!H32="",IF(COMANDOBLOQUEADO!U6="1º TRIMESTRE",FUNDEF!D15,IF(COMANDOBLOQUEADO!U6="2º TRIMESTRE",FUNDEF!E15,IF(COMANDOBLOQUEADO!U6="3º TRIMESTRE",FUNDEF!F15,IF(COMANDOBLOQUEADO!U6="4º TRIMESTRE",FUNDEF!G15)))),"")</f>
        <v>511606.92000000004</v>
      </c>
      <c r="H45" s="287">
        <f>IF(FUNDEF!H32="",G45/G42*100,"")</f>
        <v>51.56199332220748</v>
      </c>
      <c r="I45" s="287">
        <f>IF(FUNDEF!H32="",FUNDEF!H15,"")</f>
        <v>511606.92000000004</v>
      </c>
      <c r="J45" s="287">
        <f>IF(FUNDEF!H32="",I45/I42*100,"")</f>
        <v>51.56199332220748</v>
      </c>
      <c r="K45" s="287">
        <f>IF(FUNDEF!H32="",FUNDEF!I15,"")</f>
        <v>501826.87</v>
      </c>
      <c r="L45" s="289">
        <f>IF(FUNDEF!H32="",K45/K42*100,"")</f>
        <v>50.57631691112442</v>
      </c>
    </row>
    <row r="46" spans="2:12" ht="15" customHeight="1" thickBot="1">
      <c r="B46" s="97"/>
      <c r="C46" s="95" t="s">
        <v>974</v>
      </c>
      <c r="D46" s="95"/>
      <c r="E46" s="95"/>
      <c r="F46" s="95"/>
      <c r="G46" s="303">
        <f>IF(FUNDEF!H32="",IF(COMANDOBLOQUEADO!U6="1º TRIMESTRE",FUNDEF!D27,IF(COMANDOBLOQUEADO!U6="2º TRIMESTRE",FUNDEF!E27,IF(COMANDOBLOQUEADO!U6="3º TRIMESTRE",FUNDEF!F27,IF(COMANDOBLOQUEADO!U6="4º TRIMESTRE",FUNDEF!G27)))),"")</f>
        <v>333143.51</v>
      </c>
      <c r="H46" s="304">
        <f>IF(FUNDEF!H32="",G46/G42*100,"")</f>
        <v>33.57566672076437</v>
      </c>
      <c r="I46" s="304">
        <f>IF(FUNDEF!H32="",FUNDEF!H27,"")</f>
        <v>333143.51</v>
      </c>
      <c r="J46" s="304">
        <f>IF(FUNDEF!H32="",I46/I42*100,"")</f>
        <v>33.57566672076437</v>
      </c>
      <c r="K46" s="304">
        <f>IF(FUNDEF!H32="",FUNDEF!I27,"")</f>
        <v>327923.89</v>
      </c>
      <c r="L46" s="305">
        <f>IF(FUNDEF!H32="",K46/K42*100,"")</f>
        <v>33.049610482931506</v>
      </c>
    </row>
    <row r="47" spans="2:12" ht="15" customHeight="1">
      <c r="B47" s="97"/>
      <c r="C47" s="96" t="s">
        <v>961</v>
      </c>
      <c r="D47" s="96"/>
      <c r="E47" s="96"/>
      <c r="F47" s="96"/>
      <c r="G47" s="290">
        <f>IF(FUNDEF!H32="",G45+G46,"")</f>
        <v>844750.43</v>
      </c>
      <c r="H47" s="290">
        <f>IF(FUNDEF!H32="",H45+H46,"")</f>
        <v>85.13766004297185</v>
      </c>
      <c r="I47" s="290">
        <f>IF(FUNDEF!H32="",I45+I46,"")</f>
        <v>844750.43</v>
      </c>
      <c r="J47" s="290">
        <f>IF(FUNDEF!H32="",J45+J46,"")</f>
        <v>85.13766004297185</v>
      </c>
      <c r="K47" s="290">
        <f>IF(FUNDEF!H32="",K45+K46,"")</f>
        <v>829750.76</v>
      </c>
      <c r="L47" s="253">
        <f>IF(FUNDEF!H32="",L45+L46,"")</f>
        <v>83.62592739405594</v>
      </c>
    </row>
    <row r="48" spans="2:12" ht="15" customHeight="1">
      <c r="B48" s="79"/>
      <c r="C48" s="95" t="str">
        <f>IF(FUNDEF!H32="",IF((I42-I47)&lt;=0,"RECURSOS ACUMULADOS INTEGRALMENTE APLICADOS ","RECURSOS ACUMULADOS NÃO APLICADOS"),"")</f>
        <v>RECURSOS ACUMULADOS NÃO APLICADOS</v>
      </c>
      <c r="D48" s="95"/>
      <c r="E48" s="95"/>
      <c r="F48" s="95"/>
      <c r="G48" s="241">
        <f>IF(FUNDEF!H32="",G42-G47,"")</f>
        <v>147466.67999999993</v>
      </c>
      <c r="H48" s="244"/>
      <c r="I48" s="241">
        <f>IF(FUNDEF!H32="",I42-I47,"")</f>
        <v>147466.67999999993</v>
      </c>
      <c r="J48" s="244"/>
      <c r="K48" s="241">
        <f>IF(FUNDEF!H32="",K42-K47,"")</f>
        <v>162466.34999999998</v>
      </c>
      <c r="L48" s="245"/>
    </row>
    <row r="49" spans="2:12" ht="4.5" customHeight="1" thickBot="1">
      <c r="B49" s="93"/>
      <c r="C49" s="213"/>
      <c r="D49" s="213"/>
      <c r="E49" s="213"/>
      <c r="F49" s="273"/>
      <c r="G49" s="294"/>
      <c r="H49" s="294"/>
      <c r="I49" s="294"/>
      <c r="J49" s="294"/>
      <c r="K49" s="294"/>
      <c r="L49" s="306"/>
    </row>
    <row r="50" spans="2:12" ht="9.75" customHeight="1" thickBot="1">
      <c r="B50" s="96"/>
      <c r="C50" s="96"/>
      <c r="D50" s="96"/>
      <c r="E50" s="96"/>
      <c r="F50" s="96"/>
      <c r="G50" s="246"/>
      <c r="H50" s="246"/>
      <c r="I50" s="246"/>
      <c r="J50" s="246"/>
      <c r="K50" s="246"/>
      <c r="L50" s="246"/>
    </row>
    <row r="51" spans="2:12" ht="15" customHeight="1" thickBot="1">
      <c r="B51" s="92" t="s">
        <v>962</v>
      </c>
      <c r="C51" s="265" t="s">
        <v>913</v>
      </c>
      <c r="D51" s="265"/>
      <c r="E51" s="265"/>
      <c r="F51" s="265"/>
      <c r="G51" s="734"/>
      <c r="H51" s="734"/>
      <c r="I51" s="735" t="s">
        <v>977</v>
      </c>
      <c r="J51" s="772"/>
      <c r="K51" s="735" t="s">
        <v>909</v>
      </c>
      <c r="L51" s="736"/>
    </row>
    <row r="52" spans="2:12" ht="15" customHeight="1">
      <c r="B52" s="79"/>
      <c r="C52" s="95" t="s">
        <v>914</v>
      </c>
      <c r="D52" s="95"/>
      <c r="E52" s="95"/>
      <c r="F52" s="95"/>
      <c r="G52" s="307"/>
      <c r="H52" s="307"/>
      <c r="I52" s="776"/>
      <c r="J52" s="776"/>
      <c r="K52" s="774"/>
      <c r="L52" s="775"/>
    </row>
    <row r="53" spans="2:12" ht="15" customHeight="1">
      <c r="B53" s="97"/>
      <c r="C53" s="539" t="s">
        <v>1061</v>
      </c>
      <c r="D53" s="539"/>
      <c r="E53" s="539"/>
      <c r="F53" s="539"/>
      <c r="G53" s="539"/>
      <c r="H53" s="539"/>
      <c r="I53" s="744">
        <f>IF(FUNDEF!H32="",FINANCEIRO!I15,"")</f>
        <v>397902.97</v>
      </c>
      <c r="J53" s="744"/>
      <c r="K53" s="744">
        <f>IF(FUNDEF!H32="",FINANCEIRO!J15,"")</f>
        <v>397902.97</v>
      </c>
      <c r="L53" s="749"/>
    </row>
    <row r="54" spans="2:12" ht="15" customHeight="1">
      <c r="B54" s="97"/>
      <c r="C54" s="539" t="s">
        <v>1092</v>
      </c>
      <c r="D54" s="539"/>
      <c r="E54" s="539"/>
      <c r="F54" s="539"/>
      <c r="G54" s="539"/>
      <c r="H54" s="539"/>
      <c r="I54" s="744">
        <f>IF(FUNDEF!H32="",FINANCEIRO!I9,"")</f>
        <v>397902.69749999995</v>
      </c>
      <c r="J54" s="744"/>
      <c r="K54" s="744">
        <f>IF(FUNDEF!H32="",FINANCEIRO!J9,"")</f>
        <v>397902.69749999995</v>
      </c>
      <c r="L54" s="749"/>
    </row>
    <row r="55" spans="2:12" ht="15" customHeight="1">
      <c r="B55" s="79"/>
      <c r="C55" s="95" t="str">
        <f>IF(FUNDEF!H32="",IF(K55&gt;=0,"REPASSES ACUMULADOS A MAIOR","REPASSES ACUMULADOS A MENOR"),"")</f>
        <v>REPASSES ACUMULADOS A MAIOR</v>
      </c>
      <c r="D55" s="95"/>
      <c r="E55" s="95"/>
      <c r="F55" s="95"/>
      <c r="G55" s="773"/>
      <c r="H55" s="773"/>
      <c r="I55" s="750">
        <f>IF(FUNDEF!H32="",I53-I54,"")</f>
        <v>0.27250000002095476</v>
      </c>
      <c r="J55" s="750"/>
      <c r="K55" s="750">
        <f>IF(FUNDEF!H32="",K53-K54,"")</f>
        <v>0.27250000002095476</v>
      </c>
      <c r="L55" s="751"/>
    </row>
    <row r="56" spans="2:12" ht="4.5" customHeight="1" thickBot="1">
      <c r="B56" s="292"/>
      <c r="C56" s="273"/>
      <c r="D56" s="214"/>
      <c r="E56" s="214"/>
      <c r="F56" s="214"/>
      <c r="G56" s="308"/>
      <c r="H56" s="308"/>
      <c r="I56" s="308"/>
      <c r="J56" s="308"/>
      <c r="K56" s="308"/>
      <c r="L56" s="296"/>
    </row>
    <row r="57" spans="2:12" ht="4.5" customHeight="1">
      <c r="B57" s="225"/>
      <c r="C57" s="225"/>
      <c r="D57" s="223"/>
      <c r="E57" s="223"/>
      <c r="F57" s="223"/>
      <c r="G57" s="227"/>
      <c r="H57" s="227"/>
      <c r="I57" s="227"/>
      <c r="J57" s="227"/>
      <c r="K57" s="227"/>
      <c r="L57" s="227"/>
    </row>
    <row r="58" spans="1:12" ht="12.75" customHeight="1">
      <c r="A58" s="217"/>
      <c r="B58" s="218"/>
      <c r="C58" s="218"/>
      <c r="D58" s="218"/>
      <c r="E58" s="218"/>
      <c r="F58" s="219"/>
      <c r="G58" s="219"/>
      <c r="H58" s="219"/>
      <c r="I58" s="219"/>
      <c r="J58" s="219"/>
      <c r="K58" s="219"/>
      <c r="L58" s="219"/>
    </row>
    <row r="59" spans="2:12" ht="12.75" customHeight="1">
      <c r="B59" s="737"/>
      <c r="C59" s="737"/>
      <c r="D59" s="737"/>
      <c r="E59" s="737"/>
      <c r="F59" s="28"/>
      <c r="G59" s="28"/>
      <c r="H59" s="28"/>
      <c r="I59" s="28"/>
      <c r="J59" s="28"/>
      <c r="K59" s="28"/>
      <c r="L59" s="28"/>
    </row>
    <row r="60" spans="2:12" ht="12.75" customHeight="1"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</row>
    <row r="61" spans="2:12" ht="12.75" customHeight="1"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</row>
    <row r="62" spans="2:12" ht="12.75" customHeight="1"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</row>
    <row r="63" spans="2:12" ht="12.75" customHeight="1"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</row>
    <row r="64" spans="2:12" ht="12.75" customHeight="1"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</row>
    <row r="65" spans="2:12" ht="12.75" customHeight="1"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</row>
    <row r="66" spans="2:12" ht="12.75" customHeight="1"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</row>
    <row r="67" spans="2:12" ht="12.75" customHeight="1"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</row>
    <row r="68" spans="2:12" ht="12.75" customHeight="1"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</row>
    <row r="69" spans="2:12" ht="12.75" customHeight="1"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</row>
    <row r="70" spans="2:12" ht="12.75" customHeight="1"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</row>
    <row r="71" spans="2:12" ht="12.75" customHeight="1"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</row>
    <row r="72" spans="2:12" ht="12.75" customHeight="1"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</row>
    <row r="73" spans="2:12" ht="12.75" customHeight="1"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</row>
    <row r="74" spans="2:12" ht="12.75" customHeight="1"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</row>
    <row r="75" spans="2:12" ht="12.75" customHeight="1"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</row>
    <row r="76" spans="2:12" ht="12.75" customHeight="1"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</row>
    <row r="77" spans="2:12" ht="12.75" customHeight="1"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</row>
    <row r="78" spans="2:12" ht="12.75" customHeight="1"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</row>
    <row r="79" spans="2:12" ht="12.75" customHeight="1"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</row>
    <row r="80" spans="2:12" ht="12.75" customHeight="1"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</row>
    <row r="81" spans="2:12" ht="12.75" customHeight="1"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</row>
    <row r="82" spans="2:12" ht="12.75" customHeight="1"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</row>
    <row r="83" spans="2:12" ht="12.75" customHeight="1"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</row>
    <row r="84" spans="2:12" ht="12.75" customHeight="1"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</row>
    <row r="85" spans="2:12" ht="12.75" customHeight="1"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</row>
    <row r="86" spans="2:12" ht="12.75" customHeight="1"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</row>
    <row r="87" spans="2:12" ht="12.75" customHeight="1"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</row>
    <row r="88" spans="2:12" ht="12.75" customHeight="1"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</row>
    <row r="89" spans="2:12" ht="12.75" customHeight="1"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</row>
    <row r="90" spans="2:12" ht="12.75" customHeight="1"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</row>
    <row r="91" spans="2:12" ht="12.75" customHeight="1"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</row>
    <row r="92" spans="2:12" ht="12.75" customHeight="1"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</row>
    <row r="93" spans="2:12" ht="12.75" customHeight="1"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</row>
    <row r="94" spans="2:12" ht="12.75" customHeight="1"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</row>
    <row r="95" spans="2:12" ht="12.75" customHeight="1"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</row>
    <row r="96" spans="2:12" ht="12.75" customHeight="1"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</row>
    <row r="97" spans="2:12" ht="12.75" customHeight="1"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</row>
    <row r="98" spans="2:12" ht="12.75" customHeight="1"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</row>
    <row r="99" spans="2:12" ht="12.75" customHeight="1"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</row>
    <row r="100" spans="2:12" ht="12.75" customHeight="1"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</row>
    <row r="101" spans="2:12" ht="12.75" customHeight="1"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</row>
    <row r="102" spans="2:12" ht="12.75" customHeight="1"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</row>
    <row r="103" spans="2:12" ht="12.75" customHeight="1"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</row>
    <row r="104" spans="2:12" ht="12.75" customHeight="1"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</row>
    <row r="105" spans="2:12" ht="12.75" customHeight="1"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</row>
    <row r="106" spans="2:12" ht="12.75" customHeight="1"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</row>
    <row r="107" spans="2:12" ht="12.75" customHeight="1"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</row>
    <row r="108" spans="2:12" ht="12.75" customHeight="1"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</row>
    <row r="109" spans="2:12" ht="12.75" customHeight="1"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</row>
    <row r="110" spans="2:12" ht="12.75" customHeight="1"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</row>
    <row r="111" spans="2:12" ht="12.75" customHeight="1"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</row>
    <row r="112" spans="2:12" ht="12.75" customHeight="1"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</row>
    <row r="113" spans="2:12" ht="12.75" customHeight="1"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</row>
  </sheetData>
  <sheetProtection password="DCD0" sheet="1" objects="1" scenarios="1"/>
  <mergeCells count="62">
    <mergeCell ref="K52:L52"/>
    <mergeCell ref="I52:J52"/>
    <mergeCell ref="G7:H7"/>
    <mergeCell ref="G8:H8"/>
    <mergeCell ref="G15:H15"/>
    <mergeCell ref="G14:H14"/>
    <mergeCell ref="G17:H17"/>
    <mergeCell ref="G16:H16"/>
    <mergeCell ref="K15:L15"/>
    <mergeCell ref="K16:L16"/>
    <mergeCell ref="I55:J55"/>
    <mergeCell ref="C53:H53"/>
    <mergeCell ref="I51:J51"/>
    <mergeCell ref="I53:J53"/>
    <mergeCell ref="I54:J54"/>
    <mergeCell ref="C54:H54"/>
    <mergeCell ref="G55:H55"/>
    <mergeCell ref="C29:F29"/>
    <mergeCell ref="G13:H13"/>
    <mergeCell ref="C21:F21"/>
    <mergeCell ref="G18:H18"/>
    <mergeCell ref="G19:H19"/>
    <mergeCell ref="I18:J18"/>
    <mergeCell ref="I19:J19"/>
    <mergeCell ref="K18:L18"/>
    <mergeCell ref="K19:L19"/>
    <mergeCell ref="K17:L17"/>
    <mergeCell ref="I13:J13"/>
    <mergeCell ref="K13:L13"/>
    <mergeCell ref="K14:L14"/>
    <mergeCell ref="G5:H5"/>
    <mergeCell ref="G6:H6"/>
    <mergeCell ref="G9:H9"/>
    <mergeCell ref="B3:L3"/>
    <mergeCell ref="K5:L5"/>
    <mergeCell ref="K9:L9"/>
    <mergeCell ref="I5:J5"/>
    <mergeCell ref="I9:J9"/>
    <mergeCell ref="K53:L53"/>
    <mergeCell ref="K54:L54"/>
    <mergeCell ref="K55:L55"/>
    <mergeCell ref="B4:L4"/>
    <mergeCell ref="I15:J15"/>
    <mergeCell ref="I16:J16"/>
    <mergeCell ref="I17:J17"/>
    <mergeCell ref="I6:J6"/>
    <mergeCell ref="I12:J12"/>
    <mergeCell ref="K12:L12"/>
    <mergeCell ref="D2:F2"/>
    <mergeCell ref="G51:H51"/>
    <mergeCell ref="K51:L51"/>
    <mergeCell ref="B59:E59"/>
    <mergeCell ref="I7:J7"/>
    <mergeCell ref="I8:J8"/>
    <mergeCell ref="K6:L6"/>
    <mergeCell ref="K7:L7"/>
    <mergeCell ref="K8:L8"/>
    <mergeCell ref="I14:J14"/>
    <mergeCell ref="C11:F11"/>
    <mergeCell ref="G11:H11"/>
    <mergeCell ref="I11:J11"/>
    <mergeCell ref="K11:L11"/>
  </mergeCells>
  <printOptions/>
  <pageMargins left="0.86" right="0.72" top="0.43" bottom="0.41" header="0.28" footer="0.29"/>
  <pageSetup horizontalDpi="300" verticalDpi="300" orientation="landscape" paperSize="9" scale="68" r:id="rId2"/>
  <headerFooter alignWithMargins="0">
    <oddHeader>&amp;R
&amp;"Times New Roman,Normal"QUADRO 07&amp;"Arial,Normal"
</oddHeader>
  </headerFooter>
  <legacy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Plan14"/>
  <dimension ref="A1:N53"/>
  <sheetViews>
    <sheetView showGridLines="0" showRowColHeaders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5" width="8.7109375" style="0" customWidth="1"/>
    <col min="6" max="6" width="5.7109375" style="0" customWidth="1"/>
    <col min="7" max="8" width="15.7109375" style="0" customWidth="1"/>
    <col min="9" max="9" width="0.85546875" style="0" customWidth="1"/>
    <col min="10" max="10" width="5.7109375" style="0" customWidth="1"/>
    <col min="11" max="11" width="28.7109375" style="0" customWidth="1"/>
    <col min="12" max="12" width="16.7109375" style="0" customWidth="1"/>
    <col min="13" max="14" width="15.7109375" style="0" customWidth="1"/>
  </cols>
  <sheetData>
    <row r="1" spans="1:14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.75">
      <c r="A2" s="1"/>
      <c r="B2" s="557" t="s">
        <v>56</v>
      </c>
      <c r="C2" s="791"/>
      <c r="D2" s="791"/>
      <c r="E2" s="791"/>
      <c r="F2" s="791"/>
      <c r="G2" s="791"/>
      <c r="H2" s="791"/>
      <c r="I2" s="791"/>
      <c r="J2" s="791"/>
      <c r="K2" s="791"/>
      <c r="L2" s="791"/>
      <c r="M2" s="791"/>
      <c r="N2" s="791"/>
    </row>
    <row r="3" spans="1:14" ht="9.75" customHeight="1">
      <c r="A3" s="1"/>
      <c r="B3" s="557"/>
      <c r="C3" s="791"/>
      <c r="D3" s="791"/>
      <c r="E3" s="791"/>
      <c r="F3" s="791"/>
      <c r="G3" s="791"/>
      <c r="H3" s="791"/>
      <c r="I3" s="791"/>
      <c r="J3" s="791"/>
      <c r="K3" s="363"/>
      <c r="L3" s="363"/>
      <c r="M3" s="363"/>
      <c r="N3" s="363"/>
    </row>
    <row r="4" spans="1:14" ht="15.75">
      <c r="A4" s="1"/>
      <c r="B4" s="792" t="s">
        <v>213</v>
      </c>
      <c r="C4" s="792"/>
      <c r="D4" s="793" t="str">
        <f>COMANDOBLOQUEADO!S19</f>
        <v>CESÁRIO LANGE</v>
      </c>
      <c r="E4" s="793"/>
      <c r="F4" s="793"/>
      <c r="G4" s="793"/>
      <c r="H4" s="793"/>
      <c r="I4" s="25"/>
      <c r="J4" s="25"/>
      <c r="K4" s="107" t="s">
        <v>40</v>
      </c>
      <c r="L4" s="107" t="str">
        <f>COMANDOBLOQUEADO!U6</f>
        <v>1º TRIMESTRE</v>
      </c>
      <c r="M4" s="364" t="s">
        <v>39</v>
      </c>
      <c r="N4" s="107" t="str">
        <f>COMANDOBLOQUEADO!Y6</f>
        <v>2006</v>
      </c>
    </row>
    <row r="5" spans="1:14" ht="12" customHeight="1" thickBot="1">
      <c r="A5" s="1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475" t="s">
        <v>34</v>
      </c>
    </row>
    <row r="6" spans="1:14" ht="15.75" customHeight="1">
      <c r="A6" s="1"/>
      <c r="B6" s="779" t="s">
        <v>1107</v>
      </c>
      <c r="C6" s="782"/>
      <c r="D6" s="782"/>
      <c r="E6" s="782"/>
      <c r="F6" s="782"/>
      <c r="G6" s="365" t="s">
        <v>1104</v>
      </c>
      <c r="H6" s="366" t="s">
        <v>1105</v>
      </c>
      <c r="I6" s="4"/>
      <c r="J6" s="779" t="s">
        <v>1106</v>
      </c>
      <c r="K6" s="780"/>
      <c r="L6" s="780"/>
      <c r="M6" s="365" t="s">
        <v>1104</v>
      </c>
      <c r="N6" s="366" t="s">
        <v>1105</v>
      </c>
    </row>
    <row r="7" spans="1:14" ht="6.75" customHeight="1">
      <c r="A7" s="1"/>
      <c r="B7" s="781"/>
      <c r="C7" s="555"/>
      <c r="D7" s="555"/>
      <c r="E7" s="555"/>
      <c r="F7" s="555"/>
      <c r="G7" s="5"/>
      <c r="H7" s="367"/>
      <c r="I7" s="4"/>
      <c r="J7" s="368"/>
      <c r="K7" s="5"/>
      <c r="L7" s="5"/>
      <c r="M7" s="5"/>
      <c r="N7" s="367"/>
    </row>
    <row r="8" spans="1:14" ht="13.5" customHeight="1">
      <c r="A8" s="1"/>
      <c r="B8" s="781" t="s">
        <v>10</v>
      </c>
      <c r="C8" s="555"/>
      <c r="D8" s="555"/>
      <c r="E8" s="555"/>
      <c r="F8" s="555"/>
      <c r="G8" s="369">
        <f>IF(COMANDOBLOQUEADO!U6="1º TRIMESTRE",RECEITAS!E9,IF(COMANDOBLOQUEADO!U6="2º TRIMESTRE",RECEITAS!F9,IF(COMANDOBLOQUEADO!U6="3º TRIMESTRE",RECEITAS!G9,RECEITAS!H9)))</f>
        <v>109236.26</v>
      </c>
      <c r="H8" s="370">
        <f>RECEITAS!I9</f>
        <v>109236.26</v>
      </c>
      <c r="I8" s="4" t="s">
        <v>918</v>
      </c>
      <c r="J8" s="368" t="s">
        <v>1111</v>
      </c>
      <c r="K8" s="5"/>
      <c r="L8" s="5"/>
      <c r="M8" s="369">
        <f>IF(COMANDOBLOQUEADO!U6="1º TRIMESTRE",INFANTIL!D31,IF(COMANDOBLOQUEADO!U6="2º TRIMESTRE",INFANTIL!E31,IF(COMANDOBLOQUEADO!U6="3º TRIMESTRE",INFANTIL!F31,INFANTIL!G31)))</f>
        <v>131433.16999999998</v>
      </c>
      <c r="N8" s="371">
        <f>INFANTIL!H31</f>
        <v>131433.16999999998</v>
      </c>
    </row>
    <row r="9" spans="1:14" ht="13.5" customHeight="1">
      <c r="A9" s="1"/>
      <c r="B9" s="786" t="s">
        <v>11</v>
      </c>
      <c r="C9" s="555"/>
      <c r="D9" s="555"/>
      <c r="E9" s="555"/>
      <c r="F9" s="555"/>
      <c r="G9" s="369">
        <f>IF(COMANDOBLOQUEADO!U6="1º TRIMESTRE",RECEITAS!E10,IF(COMANDOBLOQUEADO!U6="2º TRIMESTRE",RECEITAS!F10,IF(COMANDOBLOQUEADO!U6="3º TRIMESTRE",RECEITAS!G10,RECEITAS!H10)))</f>
        <v>41389.86</v>
      </c>
      <c r="H9" s="370">
        <f>RECEITAS!I10</f>
        <v>41389.86</v>
      </c>
      <c r="I9" s="4"/>
      <c r="J9" s="781" t="s">
        <v>1110</v>
      </c>
      <c r="K9" s="555"/>
      <c r="L9" s="555"/>
      <c r="M9" s="369">
        <f>IF(COMANDOBLOQUEADO!U6="1º TRIMESTRE",INFANTIL!D45,IF(COMANDOBLOQUEADO!U6="2º TRIMESTRE",INFANTIL!E45,IF(COMANDOBLOQUEADO!U6="3º TRIMESTRE",INFANTIL!F45,INFANTIL!G45)))</f>
        <v>0</v>
      </c>
      <c r="N9" s="372">
        <f>INFANTIL!H45</f>
        <v>0</v>
      </c>
    </row>
    <row r="10" spans="1:14" ht="13.5" customHeight="1">
      <c r="A10" s="1"/>
      <c r="B10" s="786" t="s">
        <v>12</v>
      </c>
      <c r="C10" s="555"/>
      <c r="D10" s="555"/>
      <c r="E10" s="555"/>
      <c r="F10" s="555"/>
      <c r="G10" s="369">
        <f>IF(COMANDOBLOQUEADO!U6="1º TRIMESTRE",RECEITAS!E11,IF(COMANDOBLOQUEADO!U6="2º TRIMESTRE",RECEITAS!F11,IF(COMANDOBLOQUEADO!U6="3º TRIMESTRE",RECEITAS!G11,RECEITAS!H11)))</f>
        <v>209728.77</v>
      </c>
      <c r="H10" s="370">
        <f>RECEITAS!I11</f>
        <v>209728.77</v>
      </c>
      <c r="I10" s="4"/>
      <c r="J10" s="373" t="s">
        <v>29</v>
      </c>
      <c r="K10" s="3" t="s">
        <v>26</v>
      </c>
      <c r="L10" s="3"/>
      <c r="M10" s="378">
        <f>SUM(M8:M9)</f>
        <v>131433.16999999998</v>
      </c>
      <c r="N10" s="374">
        <f>SUM(N8:N9)</f>
        <v>131433.16999999998</v>
      </c>
    </row>
    <row r="11" spans="1:14" ht="13.5" customHeight="1">
      <c r="A11" s="1"/>
      <c r="B11" s="781" t="s">
        <v>13</v>
      </c>
      <c r="C11" s="555"/>
      <c r="D11" s="555"/>
      <c r="E11" s="555"/>
      <c r="F11" s="555"/>
      <c r="G11" s="369">
        <f>IF(COMANDOBLOQUEADO!U6="1º TRIMESTRE",RECEITAS!E12,IF(COMANDOBLOQUEADO!U6="2º TRIMESTRE",RECEITAS!F12,IF(COMANDOBLOQUEADO!U6="3º TRIMESTRE",RECEITAS!G12,RECEITAS!H12)))</f>
        <v>15063.73</v>
      </c>
      <c r="H11" s="370">
        <f>RECEITAS!I12</f>
        <v>15063.73</v>
      </c>
      <c r="I11" s="4"/>
      <c r="J11" s="375" t="s">
        <v>0</v>
      </c>
      <c r="K11" s="555" t="s">
        <v>48</v>
      </c>
      <c r="L11" s="555"/>
      <c r="M11" s="369">
        <f>IF(COMANDOBLOQUEADO!U6="1º TRIMESTRE",INFANTIL!D47+INFANTIL!D48,IF(COMANDOBLOQUEADO!U6="2º TRIMESTRE",INFANTIL!E47+INFANTIL!E48,IF(COMANDOBLOQUEADO!U6="3º TRIMESTRE",INFANTIL!F47+INFANTIL!F48,INFANTIL!G47+INFANTIL!G48)))</f>
        <v>3282.35</v>
      </c>
      <c r="N11" s="372">
        <f>INFANTIL!H47+INFANTIL!H48</f>
        <v>3282.35</v>
      </c>
    </row>
    <row r="12" spans="1:14" ht="13.5" customHeight="1">
      <c r="A12" s="1"/>
      <c r="B12" s="781" t="s">
        <v>14</v>
      </c>
      <c r="C12" s="555"/>
      <c r="D12" s="555"/>
      <c r="E12" s="555"/>
      <c r="F12" s="555"/>
      <c r="G12" s="369">
        <f>IF(COMANDOBLOQUEADO!U6="1º TRIMESTRE",RECEITAS!E13,IF(COMANDOBLOQUEADO!U6="2º TRIMESTRE",RECEITAS!F13,IF(COMANDOBLOQUEADO!U6="3º TRIMESTRE",RECEITAS!G13,RECEITAS!H13)))</f>
        <v>13382.12</v>
      </c>
      <c r="H12" s="370">
        <f>RECEITAS!I13</f>
        <v>13382.12</v>
      </c>
      <c r="I12" s="4"/>
      <c r="J12" s="375" t="s">
        <v>0</v>
      </c>
      <c r="K12" s="4" t="s">
        <v>2</v>
      </c>
      <c r="L12" s="4"/>
      <c r="M12" s="369">
        <f>IF(COMANDOBLOQUEADO!U6="1º TRIMESTRE",INFANTIL!D49,IF(COMANDOBLOQUEADO!U6="2º TRIMESTRE",INFANTIL!E49,IF(COMANDOBLOQUEADO!U6="3º TRIMESTRE",INFANTIL!F49,INFANTIL!G49)))</f>
        <v>0</v>
      </c>
      <c r="N12" s="372">
        <f>INFANTIL!H49</f>
        <v>0</v>
      </c>
    </row>
    <row r="13" spans="1:14" ht="13.5" customHeight="1">
      <c r="A13" s="1"/>
      <c r="B13" s="781" t="s">
        <v>15</v>
      </c>
      <c r="C13" s="555"/>
      <c r="D13" s="555"/>
      <c r="E13" s="555"/>
      <c r="F13" s="555"/>
      <c r="G13" s="369">
        <f>IF(COMANDOBLOQUEADO!U6="1º TRIMESTRE",RECEITAS!E14,IF(COMANDOBLOQUEADO!U6="2º TRIMESTRE",RECEITAS!F14,IF(COMANDOBLOQUEADO!U6="3º TRIMESTRE",RECEITAS!G14,RECEITAS!H14)))</f>
        <v>7776.2</v>
      </c>
      <c r="H13" s="370">
        <f>RECEITAS!I14</f>
        <v>7776.2</v>
      </c>
      <c r="I13" s="4"/>
      <c r="J13" s="375" t="s">
        <v>0</v>
      </c>
      <c r="K13" s="4" t="s">
        <v>3</v>
      </c>
      <c r="L13" s="4"/>
      <c r="M13" s="369">
        <f>IF(COMANDOBLOQUEADO!U6="1º TRIMESTRE",INFANTIL!D50,IF(COMANDOBLOQUEADO!U6="2º TRIMESTRE",INFANTIL!E50,IF(COMANDOBLOQUEADO!U6="3º TRIMESTRE",INFANTIL!F50,INFANTIL!G50)))</f>
        <v>0</v>
      </c>
      <c r="N13" s="372">
        <f>INFANTIL!H50</f>
        <v>0</v>
      </c>
    </row>
    <row r="14" spans="1:14" ht="13.5" customHeight="1">
      <c r="A14" s="1"/>
      <c r="B14" s="786" t="s">
        <v>16</v>
      </c>
      <c r="C14" s="555"/>
      <c r="D14" s="555"/>
      <c r="E14" s="555"/>
      <c r="F14" s="555"/>
      <c r="G14" s="369">
        <f>IF(COMANDOBLOQUEADO!U6="1º TRIMESTRE",RECEITAS!E15,IF(COMANDOBLOQUEADO!U6="2º TRIMESTRE",RECEITAS!F15,IF(COMANDOBLOQUEADO!U6="3º TRIMESTRE",RECEITAS!G15,RECEITAS!H15)))</f>
        <v>295.38</v>
      </c>
      <c r="H14" s="370">
        <f>RECEITAS!I15</f>
        <v>295.38</v>
      </c>
      <c r="I14" s="4"/>
      <c r="J14" s="373" t="s">
        <v>29</v>
      </c>
      <c r="K14" s="3" t="s">
        <v>4</v>
      </c>
      <c r="L14" s="3"/>
      <c r="M14" s="378">
        <f>M10-M11-M12-M13</f>
        <v>128150.81999999998</v>
      </c>
      <c r="N14" s="374">
        <f>N10-N11-N12-N13</f>
        <v>128150.81999999998</v>
      </c>
    </row>
    <row r="15" spans="1:14" ht="13.5" customHeight="1">
      <c r="A15" s="1"/>
      <c r="B15" s="786" t="s">
        <v>17</v>
      </c>
      <c r="C15" s="555"/>
      <c r="D15" s="555"/>
      <c r="E15" s="555"/>
      <c r="F15" s="555"/>
      <c r="G15" s="369">
        <f>IF(COMANDOBLOQUEADO!U6="1º TRIMESTRE",RECEITAS!E19,IF(COMANDOBLOQUEADO!U6="2º TRIMESTRE",RECEITAS!F19,IF(COMANDOBLOQUEADO!U6="3º TRIMESTRE",RECEITAS!G19,RECEITAS!H19)))</f>
        <v>1332432.91</v>
      </c>
      <c r="H15" s="370">
        <f>RECEITAS!I19</f>
        <v>1332432.91</v>
      </c>
      <c r="I15" s="4"/>
      <c r="J15" s="781"/>
      <c r="K15" s="555"/>
      <c r="L15" s="555"/>
      <c r="M15" s="376"/>
      <c r="N15" s="377"/>
    </row>
    <row r="16" spans="1:14" ht="13.5" customHeight="1">
      <c r="A16" s="1"/>
      <c r="B16" s="781" t="s">
        <v>18</v>
      </c>
      <c r="C16" s="555"/>
      <c r="D16" s="555"/>
      <c r="E16" s="555"/>
      <c r="F16" s="555"/>
      <c r="G16" s="369">
        <f>IF(COMANDOBLOQUEADO!U6="1º TRIMESTRE",RECEITAS!E20,IF(COMANDOBLOQUEADO!U6="2º TRIMESTRE",RECEITAS!F20,IF(COMANDOBLOQUEADO!U6="3º TRIMESTRE",RECEITAS!G20,RECEITAS!H20)))</f>
        <v>1460.55</v>
      </c>
      <c r="H16" s="370">
        <f>RECEITAS!I20</f>
        <v>1460.55</v>
      </c>
      <c r="I16" s="4"/>
      <c r="J16" s="781" t="s">
        <v>1109</v>
      </c>
      <c r="K16" s="555"/>
      <c r="L16" s="555"/>
      <c r="M16" s="376"/>
      <c r="N16" s="377"/>
    </row>
    <row r="17" spans="1:14" ht="13.5" customHeight="1">
      <c r="A17" s="1"/>
      <c r="B17" s="781" t="s">
        <v>19</v>
      </c>
      <c r="C17" s="555"/>
      <c r="D17" s="555"/>
      <c r="E17" s="555"/>
      <c r="F17" s="555"/>
      <c r="G17" s="369">
        <f>IF(COMANDOBLOQUEADO!U6="1º TRIMESTRE",RECEITAS!E21,IF(COMANDOBLOQUEADO!U6="2º TRIMESTRE",RECEITAS!F21,IF(COMANDOBLOQUEADO!U6="3º TRIMESTRE",RECEITAS!G21,RECEITAS!H21)))</f>
        <v>0</v>
      </c>
      <c r="H17" s="370">
        <f>RECEITAS!I21</f>
        <v>0</v>
      </c>
      <c r="I17" s="4"/>
      <c r="J17" s="343"/>
      <c r="K17" s="4" t="s">
        <v>30</v>
      </c>
      <c r="L17" s="4"/>
      <c r="M17" s="369">
        <f>IF(COMANDOBLOQUEADO!U6="1º TRIMESTRE",FUNDAMENTAL!D31,IF(COMANDOBLOQUEADO!U6="2º TRIMESTRE",FUNDAMENTAL!E31,IF(COMANDOBLOQUEADO!U6="3º TRIMESTRE",FUNDAMENTAL!F31,FUNDAMENTAL!G31)))</f>
        <v>359265.08999999997</v>
      </c>
      <c r="N17" s="372">
        <f>FUNDAMENTAL!H31</f>
        <v>359265.08999999997</v>
      </c>
    </row>
    <row r="18" spans="1:14" ht="13.5" customHeight="1">
      <c r="A18" s="1"/>
      <c r="B18" s="781" t="s">
        <v>50</v>
      </c>
      <c r="C18" s="787"/>
      <c r="D18" s="787"/>
      <c r="E18" s="787"/>
      <c r="F18" s="543"/>
      <c r="G18" s="369">
        <f>IF(COMANDOBLOQUEADO!U6="1º TRIMESTRE",RECEITAS!E22,IF(COMANDOBLOQUEADO!U6="2º TRIMESTRE",RECEITAS!F22,IF(COMANDOBLOQUEADO!U6="3º TRIMESTRE",RECEITAS!G22,RECEITAS!H22)))</f>
        <v>15712.24</v>
      </c>
      <c r="H18" s="370">
        <f>RECEITAS!I22</f>
        <v>15712.24</v>
      </c>
      <c r="I18" s="4"/>
      <c r="J18" s="343"/>
      <c r="K18" s="4" t="s">
        <v>31</v>
      </c>
      <c r="L18" s="4"/>
      <c r="M18" s="369">
        <f>IF(COMANDOBLOQUEADO!U6="1º TRIMESTRE",FUNDEF!D30,IF(COMANDOBLOQUEADO!U6="2º TRIMESTRE",FUNDEF!E30,IF(COMANDOBLOQUEADO!U6="3º TRIMESTRE",FUNDEF!F30,FUNDEF!G30)))</f>
        <v>844750.43</v>
      </c>
      <c r="N18" s="372">
        <f>FUNDEF!H30</f>
        <v>844750.43</v>
      </c>
    </row>
    <row r="19" spans="1:14" ht="13.5" customHeight="1">
      <c r="A19" s="1"/>
      <c r="B19" s="781" t="s">
        <v>20</v>
      </c>
      <c r="C19" s="555"/>
      <c r="D19" s="555"/>
      <c r="E19" s="555"/>
      <c r="F19" s="555"/>
      <c r="G19" s="369">
        <f>IF(COMANDOBLOQUEADO!U6="1º TRIMESTRE",RECEITAS!E26,IF(COMANDOBLOQUEADO!U6="2º TRIMESTRE",RECEITAS!F26,IF(COMANDOBLOQUEADO!U6="3º TRIMESTRE",RECEITAS!G26,RECEITAS!H26)))</f>
        <v>750291.48</v>
      </c>
      <c r="H19" s="370">
        <f>RECEITAS!I26</f>
        <v>750291.48</v>
      </c>
      <c r="I19" s="4"/>
      <c r="J19" s="343" t="s">
        <v>43</v>
      </c>
      <c r="K19" s="4"/>
      <c r="L19" s="4"/>
      <c r="M19" s="369">
        <f>IF(COMANDOBLOQUEADO!U6="1º TRIMESTRE",FUNDAMENTAL!D45,IF(COMANDOBLOQUEADO!U6="2º TRIMESTRE",FUNDAMENTAL!E45,IF(COMANDOBLOQUEADO!U6="3º TRIMESTRE",FUNDAMENTAL!F45,FUNDAMENTAL!G45)))</f>
        <v>0</v>
      </c>
      <c r="N19" s="372">
        <f>FUNDAMENTAL!H45</f>
        <v>0</v>
      </c>
    </row>
    <row r="20" spans="1:14" ht="13.5" customHeight="1">
      <c r="A20" s="1"/>
      <c r="B20" s="343" t="s">
        <v>21</v>
      </c>
      <c r="C20" s="4"/>
      <c r="D20" s="4"/>
      <c r="E20" s="4"/>
      <c r="F20" s="4"/>
      <c r="G20" s="369">
        <f>IF(COMANDOBLOQUEADO!U6="1º TRIMESTRE",RECEITAS!E27,IF(COMANDOBLOQUEADO!U6="2º TRIMESTRE",RECEITAS!F27,IF(COMANDOBLOQUEADO!U6="3º TRIMESTRE",RECEITAS!G27,RECEITAS!H27)))</f>
        <v>403258.38</v>
      </c>
      <c r="H20" s="370">
        <f>RECEITAS!I27</f>
        <v>403258.38</v>
      </c>
      <c r="I20" s="4"/>
      <c r="J20" s="373" t="s">
        <v>29</v>
      </c>
      <c r="K20" s="3" t="s">
        <v>27</v>
      </c>
      <c r="L20" s="3"/>
      <c r="M20" s="378">
        <f>SUM(M17:M19)</f>
        <v>1204015.52</v>
      </c>
      <c r="N20" s="374">
        <f>SUM(N17:N19)</f>
        <v>1204015.52</v>
      </c>
    </row>
    <row r="21" spans="1:14" ht="13.5" customHeight="1">
      <c r="A21" s="1"/>
      <c r="B21" s="781" t="s">
        <v>22</v>
      </c>
      <c r="C21" s="555"/>
      <c r="D21" s="555"/>
      <c r="E21" s="555"/>
      <c r="F21" s="555"/>
      <c r="G21" s="369">
        <f>IF(COMANDOBLOQUEADO!U6="1º TRIMESTRE",RECEITAS!E28,IF(COMANDOBLOQUEADO!U6="2º TRIMESTRE",RECEITAS!F28,IF(COMANDOBLOQUEADO!U6="3º TRIMESTRE",RECEITAS!G28,RECEITAS!H28)))</f>
        <v>7799.63</v>
      </c>
      <c r="H21" s="370">
        <f>RECEITAS!I28</f>
        <v>7799.63</v>
      </c>
      <c r="I21" s="4"/>
      <c r="J21" s="375" t="s">
        <v>1112</v>
      </c>
      <c r="K21" s="5" t="s">
        <v>1113</v>
      </c>
      <c r="L21" s="5"/>
      <c r="M21" s="350">
        <f>RESUMO!G29</f>
        <v>0</v>
      </c>
      <c r="N21" s="372">
        <f>RESUMO!I29</f>
        <v>0</v>
      </c>
    </row>
    <row r="22" spans="1:14" ht="13.5" customHeight="1">
      <c r="A22" s="1"/>
      <c r="B22" s="781" t="s">
        <v>23</v>
      </c>
      <c r="C22" s="555"/>
      <c r="D22" s="555"/>
      <c r="E22" s="555"/>
      <c r="F22" s="555"/>
      <c r="G22" s="369">
        <f>IF(COMANDOBLOQUEADO!U6="1º TRIMESTRE",RECEITAS!E29,IF(COMANDOBLOQUEADO!U6="2º TRIMESTRE",RECEITAS!F29,IF(COMANDOBLOQUEADO!U6="3º TRIMESTRE",RECEITAS!G29,RECEITAS!H29)))</f>
        <v>0</v>
      </c>
      <c r="H22" s="370">
        <f>RECEITAS!I29</f>
        <v>0</v>
      </c>
      <c r="I22" s="4"/>
      <c r="J22" s="379" t="s">
        <v>0</v>
      </c>
      <c r="K22" s="4" t="s">
        <v>1</v>
      </c>
      <c r="L22" s="4"/>
      <c r="M22" s="350">
        <f>RESUMO!G30</f>
        <v>515696.25000000006</v>
      </c>
      <c r="N22" s="372">
        <f>RESUMO!I30</f>
        <v>515696.25000000006</v>
      </c>
    </row>
    <row r="23" spans="1:14" ht="13.5" customHeight="1">
      <c r="A23" s="1"/>
      <c r="B23" s="781" t="s">
        <v>44</v>
      </c>
      <c r="C23" s="555"/>
      <c r="D23" s="555"/>
      <c r="E23" s="555"/>
      <c r="F23" s="555"/>
      <c r="G23" s="369">
        <f>IF(COMANDOBLOQUEADO!U6="1º TRIMESTRE",RECEITAS!E30,IF(COMANDOBLOQUEADO!U6="2º TRIMESTRE",RECEITAS!F30,IF(COMANDOBLOQUEADO!U6="3º TRIMESTRE",RECEITAS!G30,RECEITAS!H30)))</f>
        <v>0</v>
      </c>
      <c r="H23" s="370">
        <f>RECEITAS!I30</f>
        <v>0</v>
      </c>
      <c r="I23" s="4"/>
      <c r="J23" s="373" t="s">
        <v>29</v>
      </c>
      <c r="K23" s="3" t="s">
        <v>28</v>
      </c>
      <c r="L23" s="3"/>
      <c r="M23" s="378">
        <f>M20+M21-M22</f>
        <v>688319.27</v>
      </c>
      <c r="N23" s="374">
        <f>N20+N21-N22</f>
        <v>688319.27</v>
      </c>
    </row>
    <row r="24" spans="1:14" ht="12.75" customHeight="1">
      <c r="A24" s="1"/>
      <c r="B24" s="789" t="s">
        <v>25</v>
      </c>
      <c r="C24" s="790"/>
      <c r="D24" s="790"/>
      <c r="E24" s="790"/>
      <c r="F24" s="790"/>
      <c r="G24" s="783">
        <f>SUM(G8:G23)</f>
        <v>2907827.51</v>
      </c>
      <c r="H24" s="784">
        <f>SUM(H8:H23)</f>
        <v>2907827.51</v>
      </c>
      <c r="I24" s="4"/>
      <c r="J24" s="375" t="s">
        <v>0</v>
      </c>
      <c r="K24" s="5" t="s">
        <v>48</v>
      </c>
      <c r="L24" s="5"/>
      <c r="M24" s="369">
        <f>IF(COMANDOBLOQUEADO!U6="1º TRIMESTRE",FUNDAMENTAL!D47+FUNDAMENTAL!D48,IF(COMANDOBLOQUEADO!U6="2º TRIMESTRE",FUNDAMENTAL!E47+FUNDAMENTAL!E48,IF(COMANDOBLOQUEADO!U6="3º TRIMESTRE",FUNDAMENTAL!F47+FUNDAMENTAL!F48,FUNDAMENTAL!G47+FUNDAMENTAL!G48)))</f>
        <v>73508.06999999999</v>
      </c>
      <c r="N24" s="372">
        <f>FUNDAMENTAL!H47+FUNDAMENTAL!H48</f>
        <v>73508.06999999999</v>
      </c>
    </row>
    <row r="25" spans="1:14" ht="12.75" customHeight="1">
      <c r="A25" s="1"/>
      <c r="B25" s="781"/>
      <c r="C25" s="555"/>
      <c r="D25" s="555"/>
      <c r="E25" s="555"/>
      <c r="F25" s="555"/>
      <c r="G25" s="783"/>
      <c r="H25" s="784"/>
      <c r="I25" s="4"/>
      <c r="J25" s="375" t="s">
        <v>0</v>
      </c>
      <c r="K25" s="4" t="s">
        <v>2</v>
      </c>
      <c r="L25" s="4"/>
      <c r="M25" s="369">
        <f>IF(COMANDOBLOQUEADO!U6="1º TRIMESTRE",FUNDAMENTAL!D49,IF(COMANDOBLOQUEADO!U6="2º TRIMESTRE",FUNDAMENTAL!E49,IF(COMANDOBLOQUEADO!U6="3º TRIMESTRE",FUNDAMENTAL!F49,FUNDAMENTAL!G49)))</f>
        <v>0</v>
      </c>
      <c r="N25" s="372">
        <f>FUNDAMENTAL!H49</f>
        <v>0</v>
      </c>
    </row>
    <row r="26" spans="1:14" ht="12.75">
      <c r="A26" s="1"/>
      <c r="B26" s="785"/>
      <c r="C26" s="555"/>
      <c r="D26" s="555"/>
      <c r="E26" s="555"/>
      <c r="F26" s="555"/>
      <c r="G26" s="376"/>
      <c r="H26" s="377"/>
      <c r="I26" s="4"/>
      <c r="J26" s="375" t="s">
        <v>0</v>
      </c>
      <c r="K26" s="4" t="s">
        <v>3</v>
      </c>
      <c r="L26" s="4"/>
      <c r="M26" s="369">
        <f>IF(COMANDOBLOQUEADO!U6="1º TRIMESTRE",FUNDAMENTAL!D50,IF(COMANDOBLOQUEADO!U6="2º TRIMESTRE",FUNDAMENTAL!E50,IF(COMANDOBLOQUEADO!U6="3º TRIMESTRE",FUNDAMENTAL!F50,FUNDAMENTAL!G50)))</f>
        <v>0</v>
      </c>
      <c r="N26" s="372">
        <f>FUNDAMENTAL!H50</f>
        <v>0</v>
      </c>
    </row>
    <row r="27" spans="1:14" ht="13.5" customHeight="1">
      <c r="A27" s="1"/>
      <c r="B27" s="781" t="s">
        <v>6</v>
      </c>
      <c r="C27" s="555"/>
      <c r="D27" s="555"/>
      <c r="E27" s="555"/>
      <c r="F27" s="555"/>
      <c r="G27" s="369">
        <f>IF(COMANDOBLOQUEADO!U6="1º TRIMESTRE",RECEITAS!E39,IF(COMANDOBLOQUEADO!U6="2º TRIMESTRE",RECEITAS!F39,IF(COMANDOBLOQUEADO!U6="3º TRIMESTRE",RECEITAS!G39,RECEITAS!H39)))</f>
        <v>0</v>
      </c>
      <c r="H27" s="372">
        <f>RECEITAS!I39</f>
        <v>0</v>
      </c>
      <c r="I27" s="4"/>
      <c r="J27" s="373" t="s">
        <v>29</v>
      </c>
      <c r="K27" s="3" t="s">
        <v>49</v>
      </c>
      <c r="L27" s="3"/>
      <c r="M27" s="378">
        <f>M23-M24-M25-M26</f>
        <v>614811.2000000001</v>
      </c>
      <c r="N27" s="374">
        <f>N23-N24-N25-N26</f>
        <v>614811.2000000001</v>
      </c>
    </row>
    <row r="28" spans="1:14" ht="13.5" customHeight="1">
      <c r="A28" s="2"/>
      <c r="B28" s="781" t="s">
        <v>950</v>
      </c>
      <c r="C28" s="555"/>
      <c r="D28" s="555"/>
      <c r="E28" s="555"/>
      <c r="F28" s="555"/>
      <c r="G28" s="369">
        <f>IF(COMANDOBLOQUEADO!U6="1º TRIMESTRE",RECEITAS!E55,IF(COMANDOBLOQUEADO!U6="2º TRIMESTRE",RECEITAS!F55,IF(COMANDOBLOQUEADO!U6="3º TRIMESTRE",RECEITAS!G55,RECEITAS!H55)))</f>
        <v>222351.93</v>
      </c>
      <c r="H28" s="372">
        <f>RECEITAS!I55</f>
        <v>222351.93</v>
      </c>
      <c r="I28" s="4"/>
      <c r="J28" s="373"/>
      <c r="K28" s="3"/>
      <c r="L28" s="3"/>
      <c r="M28" s="381"/>
      <c r="N28" s="382"/>
    </row>
    <row r="29" spans="1:14" ht="13.5" customHeight="1">
      <c r="A29" s="243"/>
      <c r="B29" s="781" t="s">
        <v>8</v>
      </c>
      <c r="C29" s="555"/>
      <c r="D29" s="555"/>
      <c r="E29" s="555"/>
      <c r="F29" s="555"/>
      <c r="G29" s="369">
        <f>IF(COMANDOBLOQUEADO!U6="1º TRIMESTRE",RECEITAS!E58,IF(COMANDOBLOQUEADO!U6="2º TRIMESTRE",RECEITAS!F58,IF(COMANDOBLOQUEADO!U6="3º TRIMESTRE",RECEITAS!G58,RECEITAS!H58)))</f>
        <v>992217.11</v>
      </c>
      <c r="H29" s="372">
        <f>RECEITAS!I58</f>
        <v>992217.11</v>
      </c>
      <c r="I29" s="4"/>
      <c r="J29" s="383" t="s">
        <v>5</v>
      </c>
      <c r="K29" s="3"/>
      <c r="L29" s="3"/>
      <c r="M29" s="384">
        <f>RESUMO!G35</f>
        <v>742962.0199999999</v>
      </c>
      <c r="N29" s="385">
        <f>RESUMO!I35</f>
        <v>742962.0199999999</v>
      </c>
    </row>
    <row r="30" spans="1:14" ht="13.5" customHeight="1">
      <c r="A30" s="1"/>
      <c r="B30" s="786" t="s">
        <v>9</v>
      </c>
      <c r="C30" s="555"/>
      <c r="D30" s="555"/>
      <c r="E30" s="555"/>
      <c r="F30" s="555"/>
      <c r="G30" s="369">
        <f>IF(COMANDOBLOQUEADO!U6="1º TRIMESTRE",RECEITAS!E59,IF(COMANDOBLOQUEADO!U6="2º TRIMESTRE",RECEITAS!F59,IF(COMANDOBLOQUEADO!U6="3º TRIMESTRE",RECEITAS!G59,RECEITAS!H59)))</f>
        <v>0</v>
      </c>
      <c r="H30" s="372">
        <f>RECEITAS!I59</f>
        <v>0</v>
      </c>
      <c r="I30" s="4"/>
      <c r="J30" s="383" t="s">
        <v>35</v>
      </c>
      <c r="K30" s="3"/>
      <c r="L30" s="3"/>
      <c r="M30" s="471">
        <f>(RESUMO!H35)/100</f>
        <v>0.2555041581541403</v>
      </c>
      <c r="N30" s="472">
        <f>(RESUMO!J35)/100</f>
        <v>0.2555041581541403</v>
      </c>
    </row>
    <row r="31" spans="1:14" ht="13.5" customHeight="1">
      <c r="A31" s="1"/>
      <c r="B31" s="781" t="s">
        <v>7</v>
      </c>
      <c r="C31" s="555"/>
      <c r="D31" s="555"/>
      <c r="E31" s="555"/>
      <c r="F31" s="555"/>
      <c r="G31" s="369">
        <f>IF(COMANDOBLOQUEADO!U6="1º TRIMESTRE",RECEITAS!E65,IF(COMANDOBLOQUEADO!U6="2º TRIMESTRE",RECEITAS!F65,IF(COMANDOBLOQUEADO!U6="3º TRIMESTRE",RECEITAS!G65,RECEITAS!H65)))</f>
        <v>0</v>
      </c>
      <c r="H31" s="372">
        <f>RECEITAS!I65</f>
        <v>0</v>
      </c>
      <c r="I31" s="4"/>
      <c r="J31" s="343"/>
      <c r="K31" s="3" t="s">
        <v>36</v>
      </c>
      <c r="L31" s="3"/>
      <c r="M31" s="471">
        <f>(RESUMO!H31)/100</f>
        <v>0.21143317403995535</v>
      </c>
      <c r="N31" s="472">
        <f>(RESUMO!J31)/100</f>
        <v>0.21143317403995535</v>
      </c>
    </row>
    <row r="32" spans="1:14" ht="13.5" customHeight="1">
      <c r="A32" s="1"/>
      <c r="B32" s="785" t="s">
        <v>1027</v>
      </c>
      <c r="C32" s="555"/>
      <c r="D32" s="555"/>
      <c r="E32" s="555"/>
      <c r="F32" s="555"/>
      <c r="G32" s="380">
        <f>SUM(G27:G31)</f>
        <v>1214569.04</v>
      </c>
      <c r="H32" s="374">
        <f>SUM(H27:H31)</f>
        <v>1214569.04</v>
      </c>
      <c r="I32" s="4"/>
      <c r="J32" s="386"/>
      <c r="K32" s="3" t="s">
        <v>37</v>
      </c>
      <c r="L32" s="3"/>
      <c r="M32" s="471">
        <f>(RESUMO!H23)/100</f>
        <v>0.044070984114184954</v>
      </c>
      <c r="N32" s="472">
        <f>(RESUMO!J23)/100</f>
        <v>0.044070984114184954</v>
      </c>
    </row>
    <row r="33" spans="1:14" ht="13.5" customHeight="1">
      <c r="A33" s="1"/>
      <c r="B33" s="785"/>
      <c r="C33" s="555"/>
      <c r="D33" s="555"/>
      <c r="E33" s="555"/>
      <c r="F33" s="555"/>
      <c r="G33" s="376"/>
      <c r="H33" s="387"/>
      <c r="I33" s="4"/>
      <c r="J33" s="386"/>
      <c r="K33" s="3" t="s">
        <v>38</v>
      </c>
      <c r="L33" s="3"/>
      <c r="M33" s="473">
        <f>(RESUMO!H45)/100</f>
        <v>0.5156199332220748</v>
      </c>
      <c r="N33" s="474">
        <f>(RESUMO!J45)/100</f>
        <v>0.5156199332220748</v>
      </c>
    </row>
    <row r="34" spans="1:14" ht="13.5" customHeight="1">
      <c r="A34" s="1"/>
      <c r="B34" s="785" t="s">
        <v>24</v>
      </c>
      <c r="C34" s="555"/>
      <c r="D34" s="555"/>
      <c r="E34" s="555"/>
      <c r="F34" s="555"/>
      <c r="G34" s="378">
        <f>SUM(G24+G32)</f>
        <v>4122396.55</v>
      </c>
      <c r="H34" s="374">
        <f>H24+H32</f>
        <v>4122396.55</v>
      </c>
      <c r="I34" s="4"/>
      <c r="J34" s="388" t="s">
        <v>205</v>
      </c>
      <c r="K34" s="3"/>
      <c r="L34" s="3"/>
      <c r="M34" s="384">
        <f>RESUMO!I53</f>
        <v>397902.97</v>
      </c>
      <c r="N34" s="385">
        <f>RESUMO!K53</f>
        <v>397902.97</v>
      </c>
    </row>
    <row r="35" spans="1:14" ht="6.75" customHeight="1" thickBot="1">
      <c r="A35" s="1"/>
      <c r="B35" s="344"/>
      <c r="C35" s="273"/>
      <c r="D35" s="389"/>
      <c r="E35" s="389"/>
      <c r="F35" s="389"/>
      <c r="G35" s="389"/>
      <c r="H35" s="390"/>
      <c r="I35" s="315"/>
      <c r="J35" s="391"/>
      <c r="K35" s="392"/>
      <c r="L35" s="392"/>
      <c r="M35" s="389"/>
      <c r="N35" s="390"/>
    </row>
    <row r="36" spans="1:14" ht="12.75" customHeight="1">
      <c r="A36" s="1"/>
      <c r="B36" s="95"/>
      <c r="C36" s="74"/>
      <c r="D36" s="69"/>
      <c r="E36" s="69"/>
      <c r="F36" s="69"/>
      <c r="G36" s="315"/>
      <c r="H36" s="315"/>
      <c r="I36" s="315"/>
      <c r="J36" s="393"/>
      <c r="K36" s="315"/>
      <c r="L36" s="315"/>
      <c r="M36" s="315"/>
      <c r="N36" s="315"/>
    </row>
    <row r="37" spans="1:14" ht="12.75" customHeight="1">
      <c r="A37" s="1"/>
      <c r="B37" s="96"/>
      <c r="C37" s="74"/>
      <c r="D37" s="69"/>
      <c r="E37" s="69"/>
      <c r="F37" s="69"/>
      <c r="G37" s="315"/>
      <c r="H37" s="315"/>
      <c r="I37" s="315"/>
      <c r="J37" s="315"/>
      <c r="K37" s="315"/>
      <c r="L37" s="315"/>
      <c r="M37" s="315"/>
      <c r="N37" s="315"/>
    </row>
    <row r="38" spans="1:14" ht="15">
      <c r="A38" s="1"/>
      <c r="B38" s="96" t="s">
        <v>52</v>
      </c>
      <c r="C38" s="2"/>
      <c r="D38" s="2"/>
      <c r="E38" s="2"/>
      <c r="F38" s="96" t="s">
        <v>55</v>
      </c>
      <c r="G38" s="2"/>
      <c r="H38" s="2"/>
      <c r="I38" s="2"/>
      <c r="J38" s="107" t="s">
        <v>54</v>
      </c>
      <c r="K38" s="2"/>
      <c r="L38" s="787" t="s">
        <v>204</v>
      </c>
      <c r="M38" s="787"/>
      <c r="N38" s="787"/>
    </row>
    <row r="39" spans="1:14" ht="15">
      <c r="A39" s="1"/>
      <c r="B39" s="549" t="s">
        <v>53</v>
      </c>
      <c r="C39" s="787"/>
      <c r="D39" s="787"/>
      <c r="E39" s="787"/>
      <c r="F39" s="5" t="s">
        <v>210</v>
      </c>
      <c r="G39" s="2"/>
      <c r="H39" s="2"/>
      <c r="I39" s="2"/>
      <c r="J39" s="525" t="s">
        <v>209</v>
      </c>
      <c r="K39" s="525"/>
      <c r="L39" s="787" t="s">
        <v>57</v>
      </c>
      <c r="M39" s="787"/>
      <c r="N39" s="787"/>
    </row>
    <row r="40" spans="1:14" ht="15">
      <c r="A40" s="1"/>
      <c r="B40" s="96"/>
      <c r="C40" s="74"/>
      <c r="D40" s="315"/>
      <c r="E40" s="315"/>
      <c r="F40" s="315"/>
      <c r="G40" s="315"/>
      <c r="H40" s="315"/>
      <c r="I40" s="315"/>
      <c r="J40" s="315"/>
      <c r="K40" s="315"/>
      <c r="L40" s="315"/>
      <c r="M40" s="315"/>
      <c r="N40" s="315"/>
    </row>
    <row r="41" spans="1:14" ht="15.75">
      <c r="A41" s="340"/>
      <c r="B41" s="225"/>
      <c r="C41" s="243"/>
      <c r="D41" s="315"/>
      <c r="E41" s="315"/>
      <c r="F41" s="315"/>
      <c r="G41" s="315"/>
      <c r="H41" s="315"/>
      <c r="I41" s="315"/>
      <c r="J41" s="315"/>
      <c r="K41" s="349"/>
      <c r="L41" s="340"/>
      <c r="M41" s="340"/>
      <c r="N41" s="340"/>
    </row>
    <row r="42" spans="1:14" ht="15.75">
      <c r="A42" s="340"/>
      <c r="B42" s="225"/>
      <c r="C42" s="243"/>
      <c r="D42" s="107"/>
      <c r="E42" s="107"/>
      <c r="F42" s="107"/>
      <c r="G42" s="107"/>
      <c r="H42" s="107"/>
      <c r="I42" s="107"/>
      <c r="J42" s="2"/>
      <c r="K42" s="362"/>
      <c r="L42" s="336"/>
      <c r="M42" s="336"/>
      <c r="N42" s="336"/>
    </row>
    <row r="43" spans="2:14" ht="15.75">
      <c r="B43" s="225"/>
      <c r="C43" s="243"/>
      <c r="D43" s="96"/>
      <c r="E43" s="96"/>
      <c r="F43" s="358"/>
      <c r="G43" s="96"/>
      <c r="H43" s="96"/>
      <c r="I43" s="96"/>
      <c r="J43" s="358"/>
      <c r="K43" s="362"/>
      <c r="L43" s="358"/>
      <c r="M43" s="339"/>
      <c r="N43" s="339"/>
    </row>
    <row r="44" spans="2:14" ht="15.75">
      <c r="B44" s="355"/>
      <c r="C44" s="355"/>
      <c r="D44" s="357"/>
      <c r="E44" s="357"/>
      <c r="F44" s="106"/>
      <c r="G44" s="342"/>
      <c r="H44" s="342"/>
      <c r="I44" s="342"/>
      <c r="J44" s="342"/>
      <c r="K44" s="342"/>
      <c r="L44" s="358"/>
      <c r="M44" s="357"/>
      <c r="N44" s="357"/>
    </row>
    <row r="45" spans="2:14" ht="15.75">
      <c r="B45" s="223"/>
      <c r="C45" s="243"/>
      <c r="D45" s="356"/>
      <c r="E45" s="356"/>
      <c r="F45" s="356"/>
      <c r="G45" s="358"/>
      <c r="H45" s="358"/>
      <c r="I45" s="358"/>
      <c r="J45" s="358"/>
      <c r="K45" s="358"/>
      <c r="L45" s="358"/>
      <c r="M45" s="358"/>
      <c r="N45" s="358"/>
    </row>
    <row r="46" spans="2:14" ht="15.75">
      <c r="B46" s="223"/>
      <c r="C46" s="243"/>
      <c r="D46" s="356"/>
      <c r="E46" s="356"/>
      <c r="F46" s="356"/>
      <c r="G46" s="358"/>
      <c r="H46" s="358"/>
      <c r="I46" s="358"/>
      <c r="J46" s="358"/>
      <c r="K46" s="358"/>
      <c r="L46" s="358"/>
      <c r="M46" s="358"/>
      <c r="N46" s="358"/>
    </row>
    <row r="47" spans="2:14" ht="15.75">
      <c r="B47" s="361"/>
      <c r="C47" s="361"/>
      <c r="D47" s="356"/>
      <c r="E47" s="356"/>
      <c r="F47" s="356"/>
      <c r="G47" s="358"/>
      <c r="H47" s="358"/>
      <c r="I47" s="358"/>
      <c r="J47" s="358"/>
      <c r="K47" s="358"/>
      <c r="L47" s="358"/>
      <c r="M47" s="358"/>
      <c r="N47" s="358"/>
    </row>
    <row r="48" spans="2:14" ht="15.75">
      <c r="B48" s="223"/>
      <c r="C48" s="243"/>
      <c r="D48" s="356"/>
      <c r="E48" s="356"/>
      <c r="F48" s="356"/>
      <c r="G48" s="358"/>
      <c r="H48" s="358"/>
      <c r="I48" s="358"/>
      <c r="J48" s="358"/>
      <c r="K48" s="358"/>
      <c r="L48" s="358"/>
      <c r="M48" s="358"/>
      <c r="N48" s="358"/>
    </row>
    <row r="49" spans="2:6" ht="15.75">
      <c r="B49" s="520"/>
      <c r="C49" s="520"/>
      <c r="D49" s="337"/>
      <c r="E49" s="337"/>
      <c r="F49" s="337"/>
    </row>
    <row r="50" spans="2:6" ht="15.75">
      <c r="B50" s="223"/>
      <c r="C50" s="243"/>
      <c r="D50" s="337"/>
      <c r="E50" s="337"/>
      <c r="F50" s="337"/>
    </row>
    <row r="51" spans="2:6" ht="15.75">
      <c r="B51" s="223"/>
      <c r="C51" s="243"/>
      <c r="D51" s="337"/>
      <c r="E51" s="337"/>
      <c r="F51" s="337"/>
    </row>
    <row r="52" spans="2:6" ht="15.75">
      <c r="B52" s="225"/>
      <c r="C52" s="243"/>
      <c r="D52" s="337"/>
      <c r="E52" s="337"/>
      <c r="F52" s="337"/>
    </row>
    <row r="53" spans="2:6" ht="15">
      <c r="B53" s="689"/>
      <c r="C53" s="788"/>
      <c r="D53" s="337"/>
      <c r="E53" s="337"/>
      <c r="F53" s="337"/>
    </row>
  </sheetData>
  <sheetProtection password="DCD0" sheet="1" objects="1" scenarios="1"/>
  <mergeCells count="44">
    <mergeCell ref="L38:N38"/>
    <mergeCell ref="L39:N39"/>
    <mergeCell ref="B39:E39"/>
    <mergeCell ref="J39:K39"/>
    <mergeCell ref="B3:J3"/>
    <mergeCell ref="B2:N2"/>
    <mergeCell ref="B4:C4"/>
    <mergeCell ref="D4:H4"/>
    <mergeCell ref="B49:C49"/>
    <mergeCell ref="B53:C53"/>
    <mergeCell ref="B9:F9"/>
    <mergeCell ref="B10:F10"/>
    <mergeCell ref="B31:F31"/>
    <mergeCell ref="B24:F25"/>
    <mergeCell ref="B27:F27"/>
    <mergeCell ref="B28:F28"/>
    <mergeCell ref="B29:F29"/>
    <mergeCell ref="B30:F30"/>
    <mergeCell ref="B11:F11"/>
    <mergeCell ref="B12:F12"/>
    <mergeCell ref="B13:F13"/>
    <mergeCell ref="B14:F14"/>
    <mergeCell ref="B15:F15"/>
    <mergeCell ref="B16:F16"/>
    <mergeCell ref="B17:F17"/>
    <mergeCell ref="B19:F19"/>
    <mergeCell ref="B18:F18"/>
    <mergeCell ref="B33:F33"/>
    <mergeCell ref="B34:F34"/>
    <mergeCell ref="B21:F21"/>
    <mergeCell ref="B22:F22"/>
    <mergeCell ref="B23:F23"/>
    <mergeCell ref="B26:F26"/>
    <mergeCell ref="B32:F32"/>
    <mergeCell ref="G24:G25"/>
    <mergeCell ref="H24:H25"/>
    <mergeCell ref="J9:L9"/>
    <mergeCell ref="K11:L11"/>
    <mergeCell ref="J15:L15"/>
    <mergeCell ref="J16:L16"/>
    <mergeCell ref="J6:L6"/>
    <mergeCell ref="B8:F8"/>
    <mergeCell ref="B7:F7"/>
    <mergeCell ref="B6:F6"/>
  </mergeCells>
  <printOptions/>
  <pageMargins left="0.51" right="0.51" top="0.55" bottom="1" header="0.29" footer="0.492125985"/>
  <pageSetup horizontalDpi="360" verticalDpi="360" orientation="landscape" paperSize="9" scale="83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13"/>
  <dimension ref="A1:M245"/>
  <sheetViews>
    <sheetView showGridLines="0" showRowColHeaders="0" workbookViewId="0" topLeftCell="A1">
      <selection activeCell="A1" sqref="A1"/>
    </sheetView>
  </sheetViews>
  <sheetFormatPr defaultColWidth="9.140625" defaultRowHeight="12.75"/>
  <cols>
    <col min="1" max="1" width="3.7109375" style="0" customWidth="1"/>
    <col min="2" max="2" width="13.7109375" style="0" customWidth="1"/>
    <col min="3" max="9" width="9.7109375" style="0" customWidth="1"/>
    <col min="10" max="10" width="5.7109375" style="0" customWidth="1"/>
    <col min="11" max="11" width="3.7109375" style="0" customWidth="1"/>
    <col min="12" max="16384" width="0" style="0" hidden="1" customWidth="1"/>
  </cols>
  <sheetData>
    <row r="1" spans="1:11" ht="15.75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ht="15.75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ht="15.75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</row>
    <row r="4" spans="1:13" ht="15.75">
      <c r="A4" s="24"/>
      <c r="B4" s="588" t="s">
        <v>997</v>
      </c>
      <c r="C4" s="588"/>
      <c r="D4" s="588"/>
      <c r="E4" s="588"/>
      <c r="F4" s="588"/>
      <c r="G4" s="588"/>
      <c r="H4" s="588"/>
      <c r="I4" s="588"/>
      <c r="J4" s="588"/>
      <c r="K4" s="443"/>
      <c r="L4" s="176"/>
      <c r="M4" s="176"/>
    </row>
    <row r="5" spans="1:13" ht="9.75" customHeight="1">
      <c r="A5" s="24"/>
      <c r="B5" s="360"/>
      <c r="C5" s="360"/>
      <c r="D5" s="360"/>
      <c r="E5" s="360"/>
      <c r="F5" s="360"/>
      <c r="G5" s="360"/>
      <c r="H5" s="360"/>
      <c r="I5" s="360"/>
      <c r="J5" s="360"/>
      <c r="K5" s="443"/>
      <c r="L5" s="176"/>
      <c r="M5" s="176"/>
    </row>
    <row r="6" spans="1:13" ht="15.75">
      <c r="A6" s="24"/>
      <c r="B6" s="360"/>
      <c r="C6" s="360"/>
      <c r="D6" s="360"/>
      <c r="E6" s="360"/>
      <c r="F6" s="360"/>
      <c r="G6" s="360"/>
      <c r="H6" s="360"/>
      <c r="I6" s="360"/>
      <c r="J6" s="360"/>
      <c r="K6" s="443"/>
      <c r="L6" s="176"/>
      <c r="M6" s="176"/>
    </row>
    <row r="7" spans="1:11" ht="12.75" customHeight="1">
      <c r="A7" s="24"/>
      <c r="B7" s="583" t="s">
        <v>112</v>
      </c>
      <c r="C7" s="583"/>
      <c r="D7" s="583"/>
      <c r="E7" s="583"/>
      <c r="F7" s="583"/>
      <c r="G7" s="583"/>
      <c r="H7" s="583"/>
      <c r="I7" s="583"/>
      <c r="J7" s="583"/>
      <c r="K7" s="24"/>
    </row>
    <row r="8" spans="1:11" ht="12.75" customHeight="1">
      <c r="A8" s="24"/>
      <c r="B8" s="583"/>
      <c r="C8" s="583"/>
      <c r="D8" s="583"/>
      <c r="E8" s="583"/>
      <c r="F8" s="583"/>
      <c r="G8" s="583"/>
      <c r="H8" s="583"/>
      <c r="I8" s="583"/>
      <c r="J8" s="583"/>
      <c r="K8" s="24"/>
    </row>
    <row r="9" spans="1:11" ht="12.75" customHeight="1">
      <c r="A9" s="24"/>
      <c r="B9" s="583"/>
      <c r="C9" s="583"/>
      <c r="D9" s="583"/>
      <c r="E9" s="583"/>
      <c r="F9" s="583"/>
      <c r="G9" s="583"/>
      <c r="H9" s="583"/>
      <c r="I9" s="583"/>
      <c r="J9" s="583"/>
      <c r="K9" s="24"/>
    </row>
    <row r="10" spans="1:11" ht="12.75" customHeight="1">
      <c r="A10" s="24"/>
      <c r="B10" s="589"/>
      <c r="C10" s="589"/>
      <c r="D10" s="589"/>
      <c r="E10" s="589"/>
      <c r="F10" s="589"/>
      <c r="G10" s="589"/>
      <c r="H10" s="589"/>
      <c r="I10" s="589"/>
      <c r="J10" s="589"/>
      <c r="K10" s="24"/>
    </row>
    <row r="11" spans="1:11" ht="19.5" customHeight="1">
      <c r="A11" s="24"/>
      <c r="B11" s="435"/>
      <c r="C11" s="435"/>
      <c r="D11" s="435"/>
      <c r="E11" s="435"/>
      <c r="F11" s="435"/>
      <c r="G11" s="435"/>
      <c r="H11" s="435"/>
      <c r="I11" s="435"/>
      <c r="J11" s="435"/>
      <c r="K11" s="24"/>
    </row>
    <row r="12" spans="1:11" ht="16.5">
      <c r="A12" s="24"/>
      <c r="B12" s="446" t="s">
        <v>100</v>
      </c>
      <c r="C12" s="447"/>
      <c r="D12" s="448"/>
      <c r="E12" s="448"/>
      <c r="F12" s="448"/>
      <c r="G12" s="448"/>
      <c r="H12" s="448"/>
      <c r="I12" s="448"/>
      <c r="J12" s="448"/>
      <c r="K12" s="24"/>
    </row>
    <row r="13" spans="1:11" ht="16.5">
      <c r="A13" s="24"/>
      <c r="B13" s="448"/>
      <c r="C13" s="448"/>
      <c r="D13" s="448"/>
      <c r="E13" s="448"/>
      <c r="F13" s="448"/>
      <c r="G13" s="448"/>
      <c r="H13" s="448"/>
      <c r="I13" s="448"/>
      <c r="J13" s="448"/>
      <c r="K13" s="24"/>
    </row>
    <row r="14" spans="1:11" ht="16.5">
      <c r="A14" s="24"/>
      <c r="B14" s="449" t="s">
        <v>150</v>
      </c>
      <c r="C14" s="450" t="s">
        <v>157</v>
      </c>
      <c r="D14" s="448"/>
      <c r="E14" s="448"/>
      <c r="F14" s="448"/>
      <c r="G14" s="448"/>
      <c r="H14" s="448"/>
      <c r="I14" s="448"/>
      <c r="J14" s="448"/>
      <c r="K14" s="24"/>
    </row>
    <row r="15" spans="1:11" ht="16.5">
      <c r="A15" s="24"/>
      <c r="B15" s="449" t="s">
        <v>151</v>
      </c>
      <c r="C15" s="450" t="s">
        <v>158</v>
      </c>
      <c r="D15" s="448"/>
      <c r="E15" s="448"/>
      <c r="F15" s="448"/>
      <c r="G15" s="448"/>
      <c r="H15" s="448"/>
      <c r="I15" s="448"/>
      <c r="J15" s="448"/>
      <c r="K15" s="24"/>
    </row>
    <row r="16" spans="1:11" ht="16.5">
      <c r="A16" s="24"/>
      <c r="B16" s="449" t="s">
        <v>152</v>
      </c>
      <c r="C16" s="450" t="s">
        <v>159</v>
      </c>
      <c r="D16" s="448"/>
      <c r="E16" s="448"/>
      <c r="F16" s="448"/>
      <c r="G16" s="448"/>
      <c r="H16" s="448"/>
      <c r="I16" s="448"/>
      <c r="J16" s="448"/>
      <c r="K16" s="24"/>
    </row>
    <row r="17" spans="1:11" ht="16.5">
      <c r="A17" s="24"/>
      <c r="B17" s="449" t="s">
        <v>153</v>
      </c>
      <c r="C17" s="450" t="s">
        <v>160</v>
      </c>
      <c r="D17" s="448"/>
      <c r="E17" s="448"/>
      <c r="F17" s="448"/>
      <c r="G17" s="448"/>
      <c r="H17" s="448"/>
      <c r="I17" s="448"/>
      <c r="J17" s="448"/>
      <c r="K17" s="24"/>
    </row>
    <row r="18" spans="1:11" ht="16.5">
      <c r="A18" s="24"/>
      <c r="B18" s="449" t="s">
        <v>154</v>
      </c>
      <c r="C18" s="450" t="s">
        <v>199</v>
      </c>
      <c r="D18" s="448"/>
      <c r="E18" s="448"/>
      <c r="F18" s="448"/>
      <c r="G18" s="448"/>
      <c r="H18" s="448"/>
      <c r="I18" s="448"/>
      <c r="J18" s="448"/>
      <c r="K18" s="24"/>
    </row>
    <row r="19" spans="1:11" ht="16.5">
      <c r="A19" s="24"/>
      <c r="B19" s="449" t="s">
        <v>155</v>
      </c>
      <c r="C19" s="450" t="s">
        <v>161</v>
      </c>
      <c r="D19" s="448"/>
      <c r="E19" s="448"/>
      <c r="F19" s="448"/>
      <c r="G19" s="448"/>
      <c r="H19" s="448"/>
      <c r="I19" s="448"/>
      <c r="J19" s="448"/>
      <c r="K19" s="24"/>
    </row>
    <row r="20" spans="1:11" ht="16.5">
      <c r="A20" s="24"/>
      <c r="B20" s="449" t="s">
        <v>156</v>
      </c>
      <c r="C20" s="450" t="s">
        <v>162</v>
      </c>
      <c r="D20" s="448"/>
      <c r="E20" s="448"/>
      <c r="F20" s="448"/>
      <c r="G20" s="448"/>
      <c r="H20" s="448"/>
      <c r="I20" s="448"/>
      <c r="J20" s="448"/>
      <c r="K20" s="24"/>
    </row>
    <row r="21" spans="1:11" ht="16.5">
      <c r="A21" s="24"/>
      <c r="B21" s="448"/>
      <c r="C21" s="448"/>
      <c r="D21" s="448"/>
      <c r="E21" s="448"/>
      <c r="F21" s="448"/>
      <c r="G21" s="448"/>
      <c r="H21" s="448"/>
      <c r="I21" s="448"/>
      <c r="J21" s="448"/>
      <c r="K21" s="24"/>
    </row>
    <row r="22" spans="1:11" ht="16.5">
      <c r="A22" s="24"/>
      <c r="B22" s="448"/>
      <c r="C22" s="448"/>
      <c r="D22" s="448"/>
      <c r="E22" s="448"/>
      <c r="F22" s="448"/>
      <c r="G22" s="448"/>
      <c r="H22" s="448"/>
      <c r="I22" s="448"/>
      <c r="J22" s="448"/>
      <c r="K22" s="24"/>
    </row>
    <row r="23" spans="1:11" ht="16.5">
      <c r="A23" s="24"/>
      <c r="B23" s="450" t="s">
        <v>101</v>
      </c>
      <c r="C23" s="448"/>
      <c r="D23" s="448"/>
      <c r="E23" s="448"/>
      <c r="F23" s="448"/>
      <c r="G23" s="448"/>
      <c r="H23" s="448"/>
      <c r="I23" s="448"/>
      <c r="J23" s="448"/>
      <c r="K23" s="24"/>
    </row>
    <row r="24" spans="1:11" ht="15.75">
      <c r="A24" s="24"/>
      <c r="B24" s="583" t="s">
        <v>142</v>
      </c>
      <c r="C24" s="583"/>
      <c r="D24" s="583"/>
      <c r="E24" s="583"/>
      <c r="F24" s="583"/>
      <c r="G24" s="583"/>
      <c r="H24" s="583"/>
      <c r="I24" s="583"/>
      <c r="J24" s="583"/>
      <c r="K24" s="24"/>
    </row>
    <row r="25" spans="1:11" ht="15.75">
      <c r="A25" s="24"/>
      <c r="B25" s="583"/>
      <c r="C25" s="583"/>
      <c r="D25" s="583"/>
      <c r="E25" s="583"/>
      <c r="F25" s="583"/>
      <c r="G25" s="583"/>
      <c r="H25" s="583"/>
      <c r="I25" s="583"/>
      <c r="J25" s="583"/>
      <c r="K25" s="24"/>
    </row>
    <row r="26" spans="1:11" ht="15.75">
      <c r="A26" s="24"/>
      <c r="B26" s="583"/>
      <c r="C26" s="583"/>
      <c r="D26" s="583"/>
      <c r="E26" s="583"/>
      <c r="F26" s="583"/>
      <c r="G26" s="583"/>
      <c r="H26" s="583"/>
      <c r="I26" s="583"/>
      <c r="J26" s="583"/>
      <c r="K26" s="24"/>
    </row>
    <row r="27" spans="1:11" ht="15.75">
      <c r="A27" s="24"/>
      <c r="B27" s="583"/>
      <c r="C27" s="583"/>
      <c r="D27" s="583"/>
      <c r="E27" s="583"/>
      <c r="F27" s="583"/>
      <c r="G27" s="583"/>
      <c r="H27" s="583"/>
      <c r="I27" s="583"/>
      <c r="J27" s="583"/>
      <c r="K27" s="24"/>
    </row>
    <row r="28" spans="1:11" ht="15.75">
      <c r="A28" s="24"/>
      <c r="B28" s="591"/>
      <c r="C28" s="591"/>
      <c r="D28" s="591"/>
      <c r="E28" s="591"/>
      <c r="F28" s="591"/>
      <c r="G28" s="591"/>
      <c r="H28" s="591"/>
      <c r="I28" s="591"/>
      <c r="J28" s="591"/>
      <c r="K28" s="24"/>
    </row>
    <row r="29" spans="1:11" ht="16.5">
      <c r="A29" s="24"/>
      <c r="B29" s="451"/>
      <c r="C29" s="451"/>
      <c r="D29" s="451"/>
      <c r="E29" s="451"/>
      <c r="F29" s="451"/>
      <c r="G29" s="451"/>
      <c r="H29" s="451"/>
      <c r="I29" s="451"/>
      <c r="J29" s="451"/>
      <c r="K29" s="24"/>
    </row>
    <row r="30" spans="1:11" ht="16.5">
      <c r="A30" s="24"/>
      <c r="B30" s="448"/>
      <c r="C30" s="448"/>
      <c r="D30" s="448"/>
      <c r="E30" s="448"/>
      <c r="F30" s="448"/>
      <c r="G30" s="448"/>
      <c r="H30" s="448"/>
      <c r="I30" s="448"/>
      <c r="J30" s="448"/>
      <c r="K30" s="24"/>
    </row>
    <row r="31" spans="1:11" ht="16.5">
      <c r="A31" s="24"/>
      <c r="B31" s="450" t="s">
        <v>102</v>
      </c>
      <c r="C31" s="448"/>
      <c r="D31" s="448"/>
      <c r="E31" s="448"/>
      <c r="F31" s="448"/>
      <c r="G31" s="448"/>
      <c r="H31" s="448"/>
      <c r="I31" s="448"/>
      <c r="J31" s="448"/>
      <c r="K31" s="24"/>
    </row>
    <row r="32" spans="1:11" ht="16.5">
      <c r="A32" s="24"/>
      <c r="B32" s="448"/>
      <c r="C32" s="448"/>
      <c r="D32" s="448"/>
      <c r="E32" s="448"/>
      <c r="F32" s="448"/>
      <c r="G32" s="448"/>
      <c r="H32" s="448"/>
      <c r="I32" s="448"/>
      <c r="J32" s="448"/>
      <c r="K32" s="24"/>
    </row>
    <row r="33" spans="1:11" ht="15.75">
      <c r="A33" s="24"/>
      <c r="B33" s="583" t="s">
        <v>76</v>
      </c>
      <c r="C33" s="583"/>
      <c r="D33" s="583"/>
      <c r="E33" s="583"/>
      <c r="F33" s="583"/>
      <c r="G33" s="583"/>
      <c r="H33" s="583"/>
      <c r="I33" s="583"/>
      <c r="J33" s="583"/>
      <c r="K33" s="24"/>
    </row>
    <row r="34" spans="1:11" ht="15.75">
      <c r="A34" s="24"/>
      <c r="B34" s="583"/>
      <c r="C34" s="583"/>
      <c r="D34" s="583"/>
      <c r="E34" s="583"/>
      <c r="F34" s="583"/>
      <c r="G34" s="583"/>
      <c r="H34" s="583"/>
      <c r="I34" s="583"/>
      <c r="J34" s="583"/>
      <c r="K34" s="24"/>
    </row>
    <row r="35" spans="1:11" ht="16.5">
      <c r="A35" s="24"/>
      <c r="B35" s="448"/>
      <c r="C35" s="448"/>
      <c r="D35" s="448"/>
      <c r="E35" s="448"/>
      <c r="F35" s="448"/>
      <c r="G35" s="448"/>
      <c r="H35" s="448"/>
      <c r="I35" s="448"/>
      <c r="J35" s="448"/>
      <c r="K35" s="24"/>
    </row>
    <row r="36" spans="1:11" ht="16.5">
      <c r="A36" s="24"/>
      <c r="B36" s="449" t="s">
        <v>176</v>
      </c>
      <c r="C36" s="450" t="s">
        <v>181</v>
      </c>
      <c r="D36" s="450"/>
      <c r="E36" s="450"/>
      <c r="F36" s="450"/>
      <c r="G36" s="450"/>
      <c r="H36" s="450"/>
      <c r="I36" s="450"/>
      <c r="J36" s="450"/>
      <c r="K36" s="24"/>
    </row>
    <row r="37" spans="1:11" ht="16.5">
      <c r="A37" s="24"/>
      <c r="B37" s="449" t="s">
        <v>177</v>
      </c>
      <c r="C37" s="450" t="s">
        <v>182</v>
      </c>
      <c r="D37" s="450"/>
      <c r="E37" s="450"/>
      <c r="F37" s="450"/>
      <c r="G37" s="450"/>
      <c r="H37" s="450"/>
      <c r="I37" s="450"/>
      <c r="J37" s="450"/>
      <c r="K37" s="24"/>
    </row>
    <row r="38" spans="1:11" ht="16.5">
      <c r="A38" s="24"/>
      <c r="B38" s="449" t="s">
        <v>178</v>
      </c>
      <c r="C38" s="450" t="s">
        <v>183</v>
      </c>
      <c r="D38" s="450"/>
      <c r="E38" s="450"/>
      <c r="F38" s="450"/>
      <c r="G38" s="450"/>
      <c r="H38" s="450"/>
      <c r="I38" s="450"/>
      <c r="J38" s="450"/>
      <c r="K38" s="24"/>
    </row>
    <row r="39" spans="1:11" ht="16.5">
      <c r="A39" s="24"/>
      <c r="B39" s="449" t="s">
        <v>179</v>
      </c>
      <c r="C39" s="450" t="s">
        <v>184</v>
      </c>
      <c r="D39" s="450"/>
      <c r="E39" s="450"/>
      <c r="F39" s="450"/>
      <c r="G39" s="450"/>
      <c r="H39" s="450"/>
      <c r="I39" s="450"/>
      <c r="J39" s="450"/>
      <c r="K39" s="24"/>
    </row>
    <row r="40" spans="1:11" ht="16.5">
      <c r="A40" s="24"/>
      <c r="B40" s="449" t="s">
        <v>180</v>
      </c>
      <c r="C40" s="586" t="s">
        <v>103</v>
      </c>
      <c r="D40" s="586"/>
      <c r="E40" s="586"/>
      <c r="F40" s="586"/>
      <c r="G40" s="586"/>
      <c r="H40" s="586"/>
      <c r="I40" s="586"/>
      <c r="J40" s="586"/>
      <c r="K40" s="24"/>
    </row>
    <row r="41" spans="1:11" ht="16.5">
      <c r="A41" s="24"/>
      <c r="B41" s="449"/>
      <c r="C41" s="589"/>
      <c r="D41" s="589"/>
      <c r="E41" s="589"/>
      <c r="F41" s="589"/>
      <c r="G41" s="589"/>
      <c r="H41" s="589"/>
      <c r="I41" s="589"/>
      <c r="J41" s="589"/>
      <c r="K41" s="24"/>
    </row>
    <row r="42" spans="1:11" ht="17.25" thickBot="1">
      <c r="A42" s="24"/>
      <c r="B42" s="435"/>
      <c r="C42" s="435"/>
      <c r="D42" s="435"/>
      <c r="E42" s="435"/>
      <c r="F42" s="435"/>
      <c r="G42" s="435"/>
      <c r="H42" s="435"/>
      <c r="I42" s="435"/>
      <c r="J42" s="435"/>
      <c r="K42" s="24"/>
    </row>
    <row r="43" spans="1:11" ht="19.5" customHeight="1">
      <c r="A43" s="24"/>
      <c r="B43" s="593" t="s">
        <v>185</v>
      </c>
      <c r="C43" s="594"/>
      <c r="D43" s="594"/>
      <c r="E43" s="594"/>
      <c r="F43" s="594"/>
      <c r="G43" s="594"/>
      <c r="H43" s="594"/>
      <c r="I43" s="594"/>
      <c r="J43" s="595"/>
      <c r="K43" s="24"/>
    </row>
    <row r="44" spans="1:11" ht="15.75">
      <c r="A44" s="24"/>
      <c r="B44" s="596"/>
      <c r="C44" s="597"/>
      <c r="D44" s="597"/>
      <c r="E44" s="597"/>
      <c r="F44" s="597"/>
      <c r="G44" s="597"/>
      <c r="H44" s="597"/>
      <c r="I44" s="597"/>
      <c r="J44" s="598"/>
      <c r="K44" s="24"/>
    </row>
    <row r="45" spans="1:11" ht="15.75">
      <c r="A45" s="24"/>
      <c r="B45" s="599"/>
      <c r="C45" s="574"/>
      <c r="D45" s="574"/>
      <c r="E45" s="574"/>
      <c r="F45" s="574"/>
      <c r="G45" s="574"/>
      <c r="H45" s="574"/>
      <c r="I45" s="574"/>
      <c r="J45" s="575"/>
      <c r="K45" s="24"/>
    </row>
    <row r="46" spans="1:11" ht="19.5" customHeight="1" thickBot="1">
      <c r="A46" s="24"/>
      <c r="B46" s="576"/>
      <c r="C46" s="577"/>
      <c r="D46" s="577"/>
      <c r="E46" s="577"/>
      <c r="F46" s="577"/>
      <c r="G46" s="577"/>
      <c r="H46" s="577"/>
      <c r="I46" s="577"/>
      <c r="J46" s="559"/>
      <c r="K46" s="24"/>
    </row>
    <row r="47" spans="1:11" ht="16.5">
      <c r="A47" s="24"/>
      <c r="B47" s="452"/>
      <c r="C47" s="452"/>
      <c r="D47" s="452"/>
      <c r="E47" s="452"/>
      <c r="F47" s="452"/>
      <c r="G47" s="452"/>
      <c r="H47" s="452"/>
      <c r="I47" s="452"/>
      <c r="J47" s="452"/>
      <c r="K47" s="24"/>
    </row>
    <row r="48" spans="1:11" ht="16.5">
      <c r="A48" s="24"/>
      <c r="B48" s="452"/>
      <c r="C48" s="452"/>
      <c r="D48" s="452"/>
      <c r="E48" s="452"/>
      <c r="F48" s="452"/>
      <c r="G48" s="452"/>
      <c r="H48" s="452"/>
      <c r="I48" s="452"/>
      <c r="J48" s="452"/>
      <c r="K48" s="24"/>
    </row>
    <row r="49" spans="1:11" ht="15.75">
      <c r="A49" s="24"/>
      <c r="B49" s="560" t="s">
        <v>186</v>
      </c>
      <c r="C49" s="589"/>
      <c r="D49" s="589"/>
      <c r="E49" s="589"/>
      <c r="F49" s="589"/>
      <c r="G49" s="589"/>
      <c r="H49" s="589"/>
      <c r="I49" s="589"/>
      <c r="J49" s="589"/>
      <c r="K49" s="24"/>
    </row>
    <row r="50" spans="1:11" ht="15.75">
      <c r="A50" s="24"/>
      <c r="B50" s="589"/>
      <c r="C50" s="589"/>
      <c r="D50" s="589"/>
      <c r="E50" s="589"/>
      <c r="F50" s="589"/>
      <c r="G50" s="589"/>
      <c r="H50" s="589"/>
      <c r="I50" s="589"/>
      <c r="J50" s="589"/>
      <c r="K50" s="24"/>
    </row>
    <row r="51" spans="1:11" ht="16.5">
      <c r="A51" s="24"/>
      <c r="B51" s="448"/>
      <c r="C51" s="448"/>
      <c r="D51" s="448"/>
      <c r="E51" s="448"/>
      <c r="F51" s="448"/>
      <c r="G51" s="448"/>
      <c r="H51" s="448"/>
      <c r="I51" s="448"/>
      <c r="J51" s="448"/>
      <c r="K51" s="24"/>
    </row>
    <row r="52" spans="1:11" ht="16.5">
      <c r="A52" s="24"/>
      <c r="B52" s="455" t="s">
        <v>143</v>
      </c>
      <c r="C52" s="450" t="s">
        <v>127</v>
      </c>
      <c r="D52" s="450"/>
      <c r="E52" s="450"/>
      <c r="F52" s="450"/>
      <c r="G52" s="450"/>
      <c r="H52" s="450"/>
      <c r="I52" s="450"/>
      <c r="J52" s="450"/>
      <c r="K52" s="24"/>
    </row>
    <row r="53" spans="1:11" ht="16.5">
      <c r="A53" s="24"/>
      <c r="B53" s="455" t="s">
        <v>144</v>
      </c>
      <c r="C53" s="450" t="s">
        <v>132</v>
      </c>
      <c r="D53" s="450"/>
      <c r="E53" s="450"/>
      <c r="F53" s="450"/>
      <c r="G53" s="450"/>
      <c r="H53" s="450"/>
      <c r="I53" s="450"/>
      <c r="J53" s="450"/>
      <c r="K53" s="24"/>
    </row>
    <row r="54" spans="1:11" ht="16.5">
      <c r="A54" s="24"/>
      <c r="B54" s="455" t="s">
        <v>145</v>
      </c>
      <c r="C54" s="450" t="s">
        <v>133</v>
      </c>
      <c r="D54" s="450"/>
      <c r="E54" s="450"/>
      <c r="F54" s="450"/>
      <c r="G54" s="450"/>
      <c r="H54" s="450"/>
      <c r="I54" s="450"/>
      <c r="J54" s="450"/>
      <c r="K54" s="24"/>
    </row>
    <row r="55" spans="1:11" ht="16.5">
      <c r="A55" s="24"/>
      <c r="B55" s="455" t="s">
        <v>146</v>
      </c>
      <c r="C55" s="450" t="s">
        <v>134</v>
      </c>
      <c r="D55" s="450"/>
      <c r="E55" s="450"/>
      <c r="F55" s="450"/>
      <c r="G55" s="450"/>
      <c r="H55" s="450"/>
      <c r="I55" s="450"/>
      <c r="J55" s="450"/>
      <c r="K55" s="24"/>
    </row>
    <row r="56" spans="1:11" ht="16.5">
      <c r="A56" s="24"/>
      <c r="B56" s="455" t="s">
        <v>147</v>
      </c>
      <c r="C56" s="450" t="s">
        <v>135</v>
      </c>
      <c r="D56" s="450"/>
      <c r="E56" s="450"/>
      <c r="F56" s="450"/>
      <c r="G56" s="450"/>
      <c r="H56" s="450"/>
      <c r="I56" s="450"/>
      <c r="J56" s="450"/>
      <c r="K56" s="24"/>
    </row>
    <row r="57" spans="1:11" ht="16.5">
      <c r="A57" s="24"/>
      <c r="B57" s="455" t="s">
        <v>148</v>
      </c>
      <c r="C57" s="450" t="s">
        <v>128</v>
      </c>
      <c r="D57" s="450"/>
      <c r="E57" s="450"/>
      <c r="F57" s="450"/>
      <c r="G57" s="450"/>
      <c r="H57" s="450"/>
      <c r="I57" s="450"/>
      <c r="J57" s="450"/>
      <c r="K57" s="24"/>
    </row>
    <row r="58" spans="1:11" ht="16.5">
      <c r="A58" s="24"/>
      <c r="B58" s="455" t="s">
        <v>149</v>
      </c>
      <c r="C58" s="450" t="s">
        <v>137</v>
      </c>
      <c r="D58" s="450"/>
      <c r="E58" s="450"/>
      <c r="F58" s="450"/>
      <c r="G58" s="450"/>
      <c r="H58" s="450"/>
      <c r="I58" s="450"/>
      <c r="J58" s="450"/>
      <c r="K58" s="24"/>
    </row>
    <row r="59" spans="1:11" ht="16.5">
      <c r="A59" s="24"/>
      <c r="B59" s="448"/>
      <c r="C59" s="448"/>
      <c r="D59" s="448"/>
      <c r="E59" s="448"/>
      <c r="F59" s="448"/>
      <c r="G59" s="448"/>
      <c r="H59" s="448"/>
      <c r="I59" s="448"/>
      <c r="J59" s="448"/>
      <c r="K59" s="24"/>
    </row>
    <row r="60" spans="1:11" ht="15.75">
      <c r="A60" s="24"/>
      <c r="B60" s="581" t="s">
        <v>187</v>
      </c>
      <c r="C60" s="581"/>
      <c r="D60" s="581"/>
      <c r="E60" s="581"/>
      <c r="F60" s="581"/>
      <c r="G60" s="581"/>
      <c r="H60" s="581"/>
      <c r="I60" s="581"/>
      <c r="J60" s="581"/>
      <c r="K60" s="24"/>
    </row>
    <row r="61" spans="1:11" ht="15.75">
      <c r="A61" s="24"/>
      <c r="B61" s="581"/>
      <c r="C61" s="581"/>
      <c r="D61" s="581"/>
      <c r="E61" s="581"/>
      <c r="F61" s="581"/>
      <c r="G61" s="581"/>
      <c r="H61" s="581"/>
      <c r="I61" s="581"/>
      <c r="J61" s="581"/>
      <c r="K61" s="24"/>
    </row>
    <row r="62" spans="1:11" ht="16.5">
      <c r="A62" s="24"/>
      <c r="B62" s="453"/>
      <c r="C62" s="453"/>
      <c r="D62" s="453"/>
      <c r="E62" s="453"/>
      <c r="F62" s="453"/>
      <c r="G62" s="453"/>
      <c r="H62" s="453"/>
      <c r="I62" s="453"/>
      <c r="J62" s="453"/>
      <c r="K62" s="24"/>
    </row>
    <row r="63" spans="1:11" ht="16.5">
      <c r="A63" s="24"/>
      <c r="B63" s="453"/>
      <c r="C63" s="453"/>
      <c r="D63" s="453"/>
      <c r="E63" s="453"/>
      <c r="F63" s="453"/>
      <c r="G63" s="453"/>
      <c r="H63" s="453"/>
      <c r="I63" s="453"/>
      <c r="J63" s="453"/>
      <c r="K63" s="24"/>
    </row>
    <row r="64" spans="1:11" ht="16.5">
      <c r="A64" s="24"/>
      <c r="B64" s="450" t="s">
        <v>138</v>
      </c>
      <c r="C64" s="448"/>
      <c r="D64" s="448"/>
      <c r="E64" s="448"/>
      <c r="F64" s="448"/>
      <c r="G64" s="448"/>
      <c r="H64" s="448"/>
      <c r="I64" s="448"/>
      <c r="J64" s="448"/>
      <c r="K64" s="24"/>
    </row>
    <row r="65" spans="1:11" ht="15.75">
      <c r="A65" s="24"/>
      <c r="B65" s="583" t="s">
        <v>129</v>
      </c>
      <c r="C65" s="583"/>
      <c r="D65" s="583"/>
      <c r="E65" s="583"/>
      <c r="F65" s="583"/>
      <c r="G65" s="583"/>
      <c r="H65" s="583"/>
      <c r="I65" s="583"/>
      <c r="J65" s="583"/>
      <c r="K65" s="24"/>
    </row>
    <row r="66" spans="1:11" ht="15.75">
      <c r="A66" s="24"/>
      <c r="B66" s="583"/>
      <c r="C66" s="583"/>
      <c r="D66" s="583"/>
      <c r="E66" s="583"/>
      <c r="F66" s="583"/>
      <c r="G66" s="583"/>
      <c r="H66" s="583"/>
      <c r="I66" s="583"/>
      <c r="J66" s="583"/>
      <c r="K66" s="24"/>
    </row>
    <row r="67" spans="1:11" ht="15.75">
      <c r="A67" s="24"/>
      <c r="B67" s="583"/>
      <c r="C67" s="583"/>
      <c r="D67" s="583"/>
      <c r="E67" s="583"/>
      <c r="F67" s="583"/>
      <c r="G67" s="583"/>
      <c r="H67" s="583"/>
      <c r="I67" s="583"/>
      <c r="J67" s="583"/>
      <c r="K67" s="24"/>
    </row>
    <row r="68" spans="1:11" ht="16.5">
      <c r="A68" s="24"/>
      <c r="B68" s="448"/>
      <c r="C68" s="448"/>
      <c r="D68" s="448"/>
      <c r="E68" s="448"/>
      <c r="F68" s="448"/>
      <c r="G68" s="448"/>
      <c r="H68" s="448"/>
      <c r="I68" s="448"/>
      <c r="J68" s="448"/>
      <c r="K68" s="24"/>
    </row>
    <row r="69" spans="1:11" ht="16.5">
      <c r="A69" s="24"/>
      <c r="B69" s="448"/>
      <c r="C69" s="448"/>
      <c r="D69" s="448"/>
      <c r="E69" s="448"/>
      <c r="F69" s="448"/>
      <c r="G69" s="448"/>
      <c r="H69" s="448"/>
      <c r="I69" s="448"/>
      <c r="J69" s="448"/>
      <c r="K69" s="24"/>
    </row>
    <row r="70" spans="1:11" ht="16.5">
      <c r="A70" s="24"/>
      <c r="B70" s="450" t="s">
        <v>139</v>
      </c>
      <c r="C70" s="448"/>
      <c r="D70" s="448"/>
      <c r="E70" s="448"/>
      <c r="F70" s="448"/>
      <c r="G70" s="448"/>
      <c r="H70" s="448"/>
      <c r="I70" s="448"/>
      <c r="J70" s="448"/>
      <c r="K70" s="24"/>
    </row>
    <row r="71" spans="1:11" ht="15.75">
      <c r="A71" s="24"/>
      <c r="B71" s="583" t="s">
        <v>70</v>
      </c>
      <c r="C71" s="583"/>
      <c r="D71" s="583"/>
      <c r="E71" s="583"/>
      <c r="F71" s="583"/>
      <c r="G71" s="583"/>
      <c r="H71" s="583"/>
      <c r="I71" s="583"/>
      <c r="J71" s="583"/>
      <c r="K71" s="24"/>
    </row>
    <row r="72" spans="1:11" ht="15.75">
      <c r="A72" s="24"/>
      <c r="B72" s="583"/>
      <c r="C72" s="583"/>
      <c r="D72" s="583"/>
      <c r="E72" s="583"/>
      <c r="F72" s="583"/>
      <c r="G72" s="583"/>
      <c r="H72" s="583"/>
      <c r="I72" s="583"/>
      <c r="J72" s="583"/>
      <c r="K72" s="24"/>
    </row>
    <row r="73" spans="1:11" ht="15.75">
      <c r="A73" s="24"/>
      <c r="B73" s="583"/>
      <c r="C73" s="583"/>
      <c r="D73" s="583"/>
      <c r="E73" s="583"/>
      <c r="F73" s="583"/>
      <c r="G73" s="583"/>
      <c r="H73" s="583"/>
      <c r="I73" s="583"/>
      <c r="J73" s="583"/>
      <c r="K73" s="24"/>
    </row>
    <row r="74" spans="1:11" ht="15.75">
      <c r="A74" s="24"/>
      <c r="B74" s="584"/>
      <c r="C74" s="584"/>
      <c r="D74" s="584"/>
      <c r="E74" s="584"/>
      <c r="F74" s="584"/>
      <c r="G74" s="584"/>
      <c r="H74" s="584"/>
      <c r="I74" s="584"/>
      <c r="J74" s="584"/>
      <c r="K74" s="24"/>
    </row>
    <row r="75" spans="1:11" ht="16.5">
      <c r="A75" s="24"/>
      <c r="B75" s="453"/>
      <c r="C75" s="453"/>
      <c r="D75" s="453"/>
      <c r="E75" s="453"/>
      <c r="F75" s="453"/>
      <c r="G75" s="453"/>
      <c r="H75" s="453"/>
      <c r="I75" s="453"/>
      <c r="J75" s="453"/>
      <c r="K75" s="24"/>
    </row>
    <row r="76" spans="1:11" ht="16.5">
      <c r="A76" s="24"/>
      <c r="B76" s="448"/>
      <c r="C76" s="448"/>
      <c r="D76" s="448"/>
      <c r="E76" s="448"/>
      <c r="F76" s="448"/>
      <c r="G76" s="448"/>
      <c r="H76" s="448"/>
      <c r="I76" s="448"/>
      <c r="J76" s="448"/>
      <c r="K76" s="24"/>
    </row>
    <row r="77" spans="1:11" ht="16.5">
      <c r="A77" s="24"/>
      <c r="B77" s="450" t="s">
        <v>140</v>
      </c>
      <c r="C77" s="448"/>
      <c r="D77" s="448"/>
      <c r="E77" s="448"/>
      <c r="F77" s="448"/>
      <c r="G77" s="448"/>
      <c r="H77" s="448"/>
      <c r="I77" s="448"/>
      <c r="J77" s="448"/>
      <c r="K77" s="24"/>
    </row>
    <row r="78" spans="1:11" ht="15.75">
      <c r="A78" s="24"/>
      <c r="B78" s="583" t="s">
        <v>71</v>
      </c>
      <c r="C78" s="583"/>
      <c r="D78" s="583"/>
      <c r="E78" s="583"/>
      <c r="F78" s="583"/>
      <c r="G78" s="583"/>
      <c r="H78" s="583"/>
      <c r="I78" s="583"/>
      <c r="J78" s="583"/>
      <c r="K78" s="24"/>
    </row>
    <row r="79" spans="1:11" ht="15.75">
      <c r="A79" s="24"/>
      <c r="B79" s="583"/>
      <c r="C79" s="583"/>
      <c r="D79" s="583"/>
      <c r="E79" s="583"/>
      <c r="F79" s="583"/>
      <c r="G79" s="583"/>
      <c r="H79" s="583"/>
      <c r="I79" s="583"/>
      <c r="J79" s="583"/>
      <c r="K79" s="24"/>
    </row>
    <row r="80" spans="1:11" ht="15.75">
      <c r="A80" s="24"/>
      <c r="B80" s="583"/>
      <c r="C80" s="583"/>
      <c r="D80" s="583"/>
      <c r="E80" s="583"/>
      <c r="F80" s="583"/>
      <c r="G80" s="583"/>
      <c r="H80" s="583"/>
      <c r="I80" s="583"/>
      <c r="J80" s="583"/>
      <c r="K80" s="24"/>
    </row>
    <row r="81" spans="1:11" ht="15.75">
      <c r="A81" s="24"/>
      <c r="B81" s="584"/>
      <c r="C81" s="584"/>
      <c r="D81" s="584"/>
      <c r="E81" s="584"/>
      <c r="F81" s="584"/>
      <c r="G81" s="584"/>
      <c r="H81" s="584"/>
      <c r="I81" s="584"/>
      <c r="J81" s="584"/>
      <c r="K81" s="24"/>
    </row>
    <row r="82" spans="1:11" ht="16.5">
      <c r="A82" s="24"/>
      <c r="B82" s="453"/>
      <c r="C82" s="453"/>
      <c r="D82" s="453"/>
      <c r="E82" s="453"/>
      <c r="F82" s="453"/>
      <c r="G82" s="453"/>
      <c r="H82" s="453"/>
      <c r="I82" s="453"/>
      <c r="J82" s="453"/>
      <c r="K82" s="24"/>
    </row>
    <row r="83" spans="1:11" ht="16.5">
      <c r="A83" s="24"/>
      <c r="B83" s="448"/>
      <c r="C83" s="448"/>
      <c r="D83" s="448"/>
      <c r="E83" s="448"/>
      <c r="F83" s="448"/>
      <c r="G83" s="448"/>
      <c r="H83" s="448"/>
      <c r="I83" s="448"/>
      <c r="J83" s="448"/>
      <c r="K83" s="24"/>
    </row>
    <row r="84" spans="1:11" ht="16.5">
      <c r="A84" s="24"/>
      <c r="B84" s="450" t="s">
        <v>163</v>
      </c>
      <c r="C84" s="448"/>
      <c r="D84" s="448"/>
      <c r="E84" s="448"/>
      <c r="F84" s="448"/>
      <c r="G84" s="448"/>
      <c r="H84" s="448"/>
      <c r="I84" s="448"/>
      <c r="J84" s="448"/>
      <c r="K84" s="24"/>
    </row>
    <row r="85" spans="1:11" ht="15.75">
      <c r="A85" s="24"/>
      <c r="B85" s="582" t="s">
        <v>141</v>
      </c>
      <c r="C85" s="581"/>
      <c r="D85" s="581"/>
      <c r="E85" s="581"/>
      <c r="F85" s="581"/>
      <c r="G85" s="581"/>
      <c r="H85" s="581"/>
      <c r="I85" s="581"/>
      <c r="J85" s="581"/>
      <c r="K85" s="24"/>
    </row>
    <row r="86" spans="1:11" ht="12.75" customHeight="1">
      <c r="A86" s="24"/>
      <c r="B86" s="581"/>
      <c r="C86" s="581"/>
      <c r="D86" s="581"/>
      <c r="E86" s="581"/>
      <c r="F86" s="581"/>
      <c r="G86" s="581"/>
      <c r="H86" s="581"/>
      <c r="I86" s="581"/>
      <c r="J86" s="581"/>
      <c r="K86" s="24"/>
    </row>
    <row r="87" spans="1:11" ht="12.75" customHeight="1">
      <c r="A87" s="24"/>
      <c r="B87" s="581"/>
      <c r="C87" s="581"/>
      <c r="D87" s="581"/>
      <c r="E87" s="581"/>
      <c r="F87" s="581"/>
      <c r="G87" s="581"/>
      <c r="H87" s="581"/>
      <c r="I87" s="581"/>
      <c r="J87" s="581"/>
      <c r="K87" s="24"/>
    </row>
    <row r="88" spans="1:11" ht="15.75" customHeight="1">
      <c r="A88" s="24"/>
      <c r="B88" s="581"/>
      <c r="C88" s="581"/>
      <c r="D88" s="581"/>
      <c r="E88" s="581"/>
      <c r="F88" s="581"/>
      <c r="G88" s="581"/>
      <c r="H88" s="581"/>
      <c r="I88" s="581"/>
      <c r="J88" s="581"/>
      <c r="K88" s="24"/>
    </row>
    <row r="89" spans="1:11" ht="16.5">
      <c r="A89" s="24"/>
      <c r="B89" s="453"/>
      <c r="C89" s="453"/>
      <c r="D89" s="453"/>
      <c r="E89" s="453"/>
      <c r="F89" s="453"/>
      <c r="G89" s="453"/>
      <c r="H89" s="453"/>
      <c r="I89" s="453"/>
      <c r="J89" s="453"/>
      <c r="K89" s="24"/>
    </row>
    <row r="90" spans="1:11" ht="16.5">
      <c r="A90" s="24"/>
      <c r="B90" s="448"/>
      <c r="C90" s="448"/>
      <c r="D90" s="448"/>
      <c r="E90" s="448"/>
      <c r="F90" s="448"/>
      <c r="G90" s="448"/>
      <c r="H90" s="448"/>
      <c r="I90" s="448"/>
      <c r="J90" s="448"/>
      <c r="K90" s="24"/>
    </row>
    <row r="91" spans="1:11" ht="16.5">
      <c r="A91" s="24"/>
      <c r="B91" s="450" t="s">
        <v>164</v>
      </c>
      <c r="C91" s="448"/>
      <c r="D91" s="448"/>
      <c r="E91" s="448"/>
      <c r="F91" s="448"/>
      <c r="G91" s="448"/>
      <c r="H91" s="448"/>
      <c r="I91" s="448"/>
      <c r="J91" s="448"/>
      <c r="K91" s="24"/>
    </row>
    <row r="92" spans="1:11" ht="15" customHeight="1">
      <c r="A92" s="24"/>
      <c r="B92" s="582" t="s">
        <v>130</v>
      </c>
      <c r="C92" s="582"/>
      <c r="D92" s="582"/>
      <c r="E92" s="582"/>
      <c r="F92" s="582"/>
      <c r="G92" s="582"/>
      <c r="H92" s="582"/>
      <c r="I92" s="582"/>
      <c r="J92" s="582"/>
      <c r="K92" s="24"/>
    </row>
    <row r="93" spans="1:11" ht="15" customHeight="1">
      <c r="A93" s="24"/>
      <c r="B93" s="582"/>
      <c r="C93" s="582"/>
      <c r="D93" s="582"/>
      <c r="E93" s="582"/>
      <c r="F93" s="582"/>
      <c r="G93" s="582"/>
      <c r="H93" s="582"/>
      <c r="I93" s="582"/>
      <c r="J93" s="582"/>
      <c r="K93" s="24"/>
    </row>
    <row r="94" spans="1:11" ht="15" customHeight="1">
      <c r="A94" s="24"/>
      <c r="B94" s="582"/>
      <c r="C94" s="582"/>
      <c r="D94" s="582"/>
      <c r="E94" s="582"/>
      <c r="F94" s="582"/>
      <c r="G94" s="582"/>
      <c r="H94" s="582"/>
      <c r="I94" s="582"/>
      <c r="J94" s="582"/>
      <c r="K94" s="24"/>
    </row>
    <row r="95" spans="1:11" ht="15" customHeight="1">
      <c r="A95" s="24"/>
      <c r="B95" s="582"/>
      <c r="C95" s="582"/>
      <c r="D95" s="582"/>
      <c r="E95" s="582"/>
      <c r="F95" s="582"/>
      <c r="G95" s="582"/>
      <c r="H95" s="582"/>
      <c r="I95" s="582"/>
      <c r="J95" s="582"/>
      <c r="K95" s="24"/>
    </row>
    <row r="96" spans="1:11" ht="15" customHeight="1">
      <c r="A96" s="24"/>
      <c r="B96" s="582"/>
      <c r="C96" s="582"/>
      <c r="D96" s="582"/>
      <c r="E96" s="582"/>
      <c r="F96" s="582"/>
      <c r="G96" s="582"/>
      <c r="H96" s="582"/>
      <c r="I96" s="582"/>
      <c r="J96" s="582"/>
      <c r="K96" s="24"/>
    </row>
    <row r="97" spans="1:11" ht="16.5">
      <c r="A97" s="24"/>
      <c r="B97" s="448"/>
      <c r="C97" s="448"/>
      <c r="D97" s="448"/>
      <c r="E97" s="448"/>
      <c r="F97" s="448"/>
      <c r="G97" s="448"/>
      <c r="H97" s="448"/>
      <c r="I97" s="448"/>
      <c r="J97" s="448"/>
      <c r="K97" s="24"/>
    </row>
    <row r="98" spans="1:11" ht="16.5">
      <c r="A98" s="24"/>
      <c r="B98" s="448"/>
      <c r="C98" s="448"/>
      <c r="D98" s="448"/>
      <c r="E98" s="448"/>
      <c r="F98" s="448"/>
      <c r="G98" s="448"/>
      <c r="H98" s="448"/>
      <c r="I98" s="448"/>
      <c r="J98" s="448"/>
      <c r="K98" s="24"/>
    </row>
    <row r="99" spans="1:11" ht="16.5">
      <c r="A99" s="24"/>
      <c r="B99" s="448"/>
      <c r="C99" s="448"/>
      <c r="D99" s="448"/>
      <c r="E99" s="448"/>
      <c r="F99" s="448"/>
      <c r="G99" s="448"/>
      <c r="H99" s="448"/>
      <c r="I99" s="448"/>
      <c r="J99" s="448"/>
      <c r="K99" s="24"/>
    </row>
    <row r="100" spans="1:11" ht="16.5">
      <c r="A100" s="24"/>
      <c r="B100" s="446" t="s">
        <v>165</v>
      </c>
      <c r="C100" s="448"/>
      <c r="D100" s="448"/>
      <c r="E100" s="448"/>
      <c r="F100" s="448"/>
      <c r="G100" s="448"/>
      <c r="H100" s="448"/>
      <c r="I100" s="448"/>
      <c r="J100" s="448"/>
      <c r="K100" s="24"/>
    </row>
    <row r="101" spans="1:11" ht="16.5">
      <c r="A101" s="24"/>
      <c r="B101" s="450"/>
      <c r="C101" s="448"/>
      <c r="D101" s="448"/>
      <c r="E101" s="448"/>
      <c r="F101" s="448"/>
      <c r="G101" s="448"/>
      <c r="H101" s="448"/>
      <c r="I101" s="448"/>
      <c r="J101" s="448"/>
      <c r="K101" s="24"/>
    </row>
    <row r="102" spans="1:11" ht="16.5">
      <c r="A102" s="24"/>
      <c r="B102" s="456" t="s">
        <v>188</v>
      </c>
      <c r="C102" s="450" t="s">
        <v>131</v>
      </c>
      <c r="D102" s="450"/>
      <c r="E102" s="450"/>
      <c r="F102" s="450"/>
      <c r="G102" s="450"/>
      <c r="H102" s="448"/>
      <c r="I102" s="448"/>
      <c r="J102" s="448"/>
      <c r="K102" s="24"/>
    </row>
    <row r="103" spans="1:11" ht="16.5">
      <c r="A103" s="24"/>
      <c r="B103" s="456"/>
      <c r="C103" s="450"/>
      <c r="D103" s="450"/>
      <c r="E103" s="450"/>
      <c r="F103" s="450"/>
      <c r="G103" s="450"/>
      <c r="H103" s="448"/>
      <c r="I103" s="448"/>
      <c r="J103" s="448"/>
      <c r="K103" s="24"/>
    </row>
    <row r="104" spans="1:11" ht="15.75">
      <c r="A104" s="24"/>
      <c r="B104" s="583" t="s">
        <v>167</v>
      </c>
      <c r="C104" s="583"/>
      <c r="D104" s="583"/>
      <c r="E104" s="583"/>
      <c r="F104" s="583"/>
      <c r="G104" s="583"/>
      <c r="H104" s="583"/>
      <c r="I104" s="583"/>
      <c r="J104" s="583"/>
      <c r="K104" s="24"/>
    </row>
    <row r="105" spans="1:11" ht="15.75">
      <c r="A105" s="24"/>
      <c r="B105" s="583"/>
      <c r="C105" s="583"/>
      <c r="D105" s="583"/>
      <c r="E105" s="583"/>
      <c r="F105" s="583"/>
      <c r="G105" s="583"/>
      <c r="H105" s="583"/>
      <c r="I105" s="583"/>
      <c r="J105" s="583"/>
      <c r="K105" s="24"/>
    </row>
    <row r="106" spans="1:11" ht="15.75">
      <c r="A106" s="24"/>
      <c r="B106" s="583"/>
      <c r="C106" s="583"/>
      <c r="D106" s="583"/>
      <c r="E106" s="583"/>
      <c r="F106" s="583"/>
      <c r="G106" s="583"/>
      <c r="H106" s="583"/>
      <c r="I106" s="583"/>
      <c r="J106" s="583"/>
      <c r="K106" s="24"/>
    </row>
    <row r="107" spans="1:11" ht="15.75">
      <c r="A107" s="24"/>
      <c r="B107" s="583"/>
      <c r="C107" s="583"/>
      <c r="D107" s="583"/>
      <c r="E107" s="583"/>
      <c r="F107" s="583"/>
      <c r="G107" s="583"/>
      <c r="H107" s="583"/>
      <c r="I107" s="583"/>
      <c r="J107" s="583"/>
      <c r="K107" s="24"/>
    </row>
    <row r="108" spans="1:11" ht="15.75">
      <c r="A108" s="24"/>
      <c r="B108" s="583" t="s">
        <v>166</v>
      </c>
      <c r="C108" s="583"/>
      <c r="D108" s="583"/>
      <c r="E108" s="583"/>
      <c r="F108" s="583"/>
      <c r="G108" s="583"/>
      <c r="H108" s="583"/>
      <c r="I108" s="583"/>
      <c r="J108" s="583"/>
      <c r="K108" s="24"/>
    </row>
    <row r="109" spans="1:11" ht="15.75">
      <c r="A109" s="24"/>
      <c r="B109" s="584"/>
      <c r="C109" s="584"/>
      <c r="D109" s="584"/>
      <c r="E109" s="584"/>
      <c r="F109" s="584"/>
      <c r="G109" s="584"/>
      <c r="H109" s="584"/>
      <c r="I109" s="584"/>
      <c r="J109" s="584"/>
      <c r="K109" s="24"/>
    </row>
    <row r="110" spans="1:11" ht="15.75">
      <c r="A110" s="24"/>
      <c r="B110" s="584"/>
      <c r="C110" s="584"/>
      <c r="D110" s="584"/>
      <c r="E110" s="584"/>
      <c r="F110" s="584"/>
      <c r="G110" s="584"/>
      <c r="H110" s="584"/>
      <c r="I110" s="584"/>
      <c r="J110" s="584"/>
      <c r="K110" s="24"/>
    </row>
    <row r="111" spans="1:11" ht="15.75">
      <c r="A111" s="24"/>
      <c r="B111" s="584"/>
      <c r="C111" s="584"/>
      <c r="D111" s="584"/>
      <c r="E111" s="584"/>
      <c r="F111" s="584"/>
      <c r="G111" s="584"/>
      <c r="H111" s="584"/>
      <c r="I111" s="584"/>
      <c r="J111" s="584"/>
      <c r="K111" s="24"/>
    </row>
    <row r="112" spans="1:11" ht="15.75">
      <c r="A112" s="24"/>
      <c r="B112" s="584"/>
      <c r="C112" s="584"/>
      <c r="D112" s="584"/>
      <c r="E112" s="584"/>
      <c r="F112" s="584"/>
      <c r="G112" s="584"/>
      <c r="H112" s="584"/>
      <c r="I112" s="584"/>
      <c r="J112" s="584"/>
      <c r="K112" s="24"/>
    </row>
    <row r="113" spans="1:11" ht="15.75">
      <c r="A113" s="24"/>
      <c r="B113" s="583" t="s">
        <v>196</v>
      </c>
      <c r="C113" s="584"/>
      <c r="D113" s="584"/>
      <c r="E113" s="584"/>
      <c r="F113" s="584"/>
      <c r="G113" s="584"/>
      <c r="H113" s="584"/>
      <c r="I113" s="584"/>
      <c r="J113" s="584"/>
      <c r="K113" s="24"/>
    </row>
    <row r="114" spans="1:11" ht="15.75" customHeight="1">
      <c r="A114" s="457"/>
      <c r="B114" s="584"/>
      <c r="C114" s="584"/>
      <c r="D114" s="584"/>
      <c r="E114" s="584"/>
      <c r="F114" s="584"/>
      <c r="G114" s="584"/>
      <c r="H114" s="584"/>
      <c r="I114" s="584"/>
      <c r="J114" s="584"/>
      <c r="K114" s="408"/>
    </row>
    <row r="115" spans="1:11" ht="12.75">
      <c r="A115" s="408"/>
      <c r="B115" s="584"/>
      <c r="C115" s="584"/>
      <c r="D115" s="584"/>
      <c r="E115" s="584"/>
      <c r="F115" s="584"/>
      <c r="G115" s="584"/>
      <c r="H115" s="584"/>
      <c r="I115" s="584"/>
      <c r="J115" s="584"/>
      <c r="K115" s="408"/>
    </row>
    <row r="116" spans="1:11" ht="12.75">
      <c r="A116" s="408"/>
      <c r="B116" s="584"/>
      <c r="C116" s="584"/>
      <c r="D116" s="584"/>
      <c r="E116" s="584"/>
      <c r="F116" s="584"/>
      <c r="G116" s="584"/>
      <c r="H116" s="584"/>
      <c r="I116" s="584"/>
      <c r="J116" s="584"/>
      <c r="K116" s="408"/>
    </row>
    <row r="117" spans="1:11" ht="12.75">
      <c r="A117" s="408"/>
      <c r="B117" s="584"/>
      <c r="C117" s="584"/>
      <c r="D117" s="584"/>
      <c r="E117" s="584"/>
      <c r="F117" s="584"/>
      <c r="G117" s="584"/>
      <c r="H117" s="584"/>
      <c r="I117" s="584"/>
      <c r="J117" s="584"/>
      <c r="K117" s="408"/>
    </row>
    <row r="118" spans="1:11" ht="16.5">
      <c r="A118" s="408"/>
      <c r="B118" s="453"/>
      <c r="C118" s="453"/>
      <c r="D118" s="453"/>
      <c r="E118" s="453"/>
      <c r="F118" s="453"/>
      <c r="G118" s="453"/>
      <c r="H118" s="453"/>
      <c r="I118" s="453"/>
      <c r="J118" s="453"/>
      <c r="K118" s="408"/>
    </row>
    <row r="119" spans="1:11" ht="16.5">
      <c r="A119" s="408"/>
      <c r="B119" s="453"/>
      <c r="C119" s="453"/>
      <c r="D119" s="453"/>
      <c r="E119" s="453"/>
      <c r="F119" s="453"/>
      <c r="G119" s="453"/>
      <c r="H119" s="453"/>
      <c r="I119" s="453"/>
      <c r="J119" s="453"/>
      <c r="K119" s="408"/>
    </row>
    <row r="120" spans="1:11" ht="16.5">
      <c r="A120" s="408"/>
      <c r="B120" s="453"/>
      <c r="C120" s="453"/>
      <c r="D120" s="453"/>
      <c r="E120" s="453"/>
      <c r="F120" s="453"/>
      <c r="G120" s="453"/>
      <c r="H120" s="453"/>
      <c r="I120" s="453"/>
      <c r="J120" s="453"/>
      <c r="K120" s="408"/>
    </row>
    <row r="121" spans="1:11" ht="16.5">
      <c r="A121" s="24"/>
      <c r="B121" s="455" t="s">
        <v>189</v>
      </c>
      <c r="C121" s="590" t="s">
        <v>132</v>
      </c>
      <c r="D121" s="590"/>
      <c r="E121" s="590"/>
      <c r="F121" s="590"/>
      <c r="G121" s="590"/>
      <c r="H121" s="590"/>
      <c r="I121" s="590"/>
      <c r="J121" s="590"/>
      <c r="K121" s="24"/>
    </row>
    <row r="122" spans="1:11" ht="16.5">
      <c r="A122" s="24"/>
      <c r="B122" s="455"/>
      <c r="C122" s="590"/>
      <c r="D122" s="590"/>
      <c r="E122" s="590"/>
      <c r="F122" s="590"/>
      <c r="G122" s="590"/>
      <c r="H122" s="590"/>
      <c r="I122" s="590"/>
      <c r="J122" s="590"/>
      <c r="K122" s="24"/>
    </row>
    <row r="123" spans="1:11" ht="15.75">
      <c r="A123" s="24"/>
      <c r="B123" s="583" t="s">
        <v>104</v>
      </c>
      <c r="C123" s="583"/>
      <c r="D123" s="583"/>
      <c r="E123" s="583"/>
      <c r="F123" s="583"/>
      <c r="G123" s="583"/>
      <c r="H123" s="583"/>
      <c r="I123" s="583"/>
      <c r="J123" s="583"/>
      <c r="K123" s="24"/>
    </row>
    <row r="124" spans="1:11" ht="15.75">
      <c r="A124" s="24"/>
      <c r="B124" s="583"/>
      <c r="C124" s="583"/>
      <c r="D124" s="583"/>
      <c r="E124" s="583"/>
      <c r="F124" s="583"/>
      <c r="G124" s="583"/>
      <c r="H124" s="583"/>
      <c r="I124" s="583"/>
      <c r="J124" s="583"/>
      <c r="K124" s="24"/>
    </row>
    <row r="125" spans="1:11" ht="15.75">
      <c r="A125" s="24"/>
      <c r="B125" s="583"/>
      <c r="C125" s="583"/>
      <c r="D125" s="583"/>
      <c r="E125" s="583"/>
      <c r="F125" s="583"/>
      <c r="G125" s="583"/>
      <c r="H125" s="583"/>
      <c r="I125" s="583"/>
      <c r="J125" s="583"/>
      <c r="K125" s="24"/>
    </row>
    <row r="126" spans="1:11" ht="15.75">
      <c r="A126" s="24"/>
      <c r="B126" s="583" t="s">
        <v>168</v>
      </c>
      <c r="C126" s="589"/>
      <c r="D126" s="589"/>
      <c r="E126" s="589"/>
      <c r="F126" s="589"/>
      <c r="G126" s="589"/>
      <c r="H126" s="589"/>
      <c r="I126" s="589"/>
      <c r="J126" s="589"/>
      <c r="K126" s="24"/>
    </row>
    <row r="127" spans="1:11" ht="15.75" customHeight="1">
      <c r="A127" s="24"/>
      <c r="B127" s="589"/>
      <c r="C127" s="589"/>
      <c r="D127" s="589"/>
      <c r="E127" s="589"/>
      <c r="F127" s="589"/>
      <c r="G127" s="589"/>
      <c r="H127" s="589"/>
      <c r="I127" s="589"/>
      <c r="J127" s="589"/>
      <c r="K127" s="24"/>
    </row>
    <row r="128" spans="1:11" ht="15.75" customHeight="1">
      <c r="A128" s="24"/>
      <c r="B128" s="589"/>
      <c r="C128" s="589"/>
      <c r="D128" s="589"/>
      <c r="E128" s="589"/>
      <c r="F128" s="589"/>
      <c r="G128" s="589"/>
      <c r="H128" s="589"/>
      <c r="I128" s="589"/>
      <c r="J128" s="589"/>
      <c r="K128" s="24"/>
    </row>
    <row r="129" spans="1:11" ht="15.75" customHeight="1">
      <c r="A129" s="24"/>
      <c r="B129" s="589"/>
      <c r="C129" s="589"/>
      <c r="D129" s="589"/>
      <c r="E129" s="589"/>
      <c r="F129" s="589"/>
      <c r="G129" s="589"/>
      <c r="H129" s="589"/>
      <c r="I129" s="589"/>
      <c r="J129" s="589"/>
      <c r="K129" s="24"/>
    </row>
    <row r="130" spans="1:11" ht="15.75">
      <c r="A130" s="24"/>
      <c r="B130" s="583" t="s">
        <v>169</v>
      </c>
      <c r="C130" s="583"/>
      <c r="D130" s="583"/>
      <c r="E130" s="583"/>
      <c r="F130" s="583"/>
      <c r="G130" s="583"/>
      <c r="H130" s="583"/>
      <c r="I130" s="583"/>
      <c r="J130" s="583"/>
      <c r="K130" s="24"/>
    </row>
    <row r="131" spans="1:11" ht="15.75">
      <c r="A131" s="24"/>
      <c r="B131" s="583"/>
      <c r="C131" s="583"/>
      <c r="D131" s="583"/>
      <c r="E131" s="583"/>
      <c r="F131" s="583"/>
      <c r="G131" s="583"/>
      <c r="H131" s="583"/>
      <c r="I131" s="583"/>
      <c r="J131" s="583"/>
      <c r="K131" s="24"/>
    </row>
    <row r="132" spans="1:11" ht="15.75">
      <c r="A132" s="24"/>
      <c r="B132" s="583"/>
      <c r="C132" s="583"/>
      <c r="D132" s="583"/>
      <c r="E132" s="583"/>
      <c r="F132" s="583"/>
      <c r="G132" s="583"/>
      <c r="H132" s="583"/>
      <c r="I132" s="583"/>
      <c r="J132" s="583"/>
      <c r="K132" s="24"/>
    </row>
    <row r="133" spans="1:11" ht="15.75">
      <c r="A133" s="457"/>
      <c r="B133" s="583" t="s">
        <v>107</v>
      </c>
      <c r="C133" s="583"/>
      <c r="D133" s="583"/>
      <c r="E133" s="583"/>
      <c r="F133" s="583"/>
      <c r="G133" s="583"/>
      <c r="H133" s="583"/>
      <c r="I133" s="583"/>
      <c r="J133" s="583"/>
      <c r="K133" s="24"/>
    </row>
    <row r="134" spans="1:11" ht="15.75">
      <c r="A134" s="24"/>
      <c r="B134" s="584"/>
      <c r="C134" s="584"/>
      <c r="D134" s="584"/>
      <c r="E134" s="584"/>
      <c r="F134" s="584"/>
      <c r="G134" s="584"/>
      <c r="H134" s="584"/>
      <c r="I134" s="584"/>
      <c r="J134" s="584"/>
      <c r="K134" s="24"/>
    </row>
    <row r="135" spans="1:11" ht="15.75">
      <c r="A135" s="24"/>
      <c r="B135" s="584"/>
      <c r="C135" s="584"/>
      <c r="D135" s="584"/>
      <c r="E135" s="584"/>
      <c r="F135" s="584"/>
      <c r="G135" s="584"/>
      <c r="H135" s="584"/>
      <c r="I135" s="584"/>
      <c r="J135" s="584"/>
      <c r="K135" s="24"/>
    </row>
    <row r="136" spans="1:11" ht="15.75">
      <c r="A136" s="24"/>
      <c r="B136" s="584"/>
      <c r="C136" s="584"/>
      <c r="D136" s="584"/>
      <c r="E136" s="584"/>
      <c r="F136" s="584"/>
      <c r="G136" s="584"/>
      <c r="H136" s="584"/>
      <c r="I136" s="584"/>
      <c r="J136" s="584"/>
      <c r="K136" s="24"/>
    </row>
    <row r="137" spans="1:11" ht="15.75">
      <c r="A137" s="24"/>
      <c r="B137" s="584"/>
      <c r="C137" s="584"/>
      <c r="D137" s="584"/>
      <c r="E137" s="584"/>
      <c r="F137" s="584"/>
      <c r="G137" s="584"/>
      <c r="H137" s="584"/>
      <c r="I137" s="584"/>
      <c r="J137" s="584"/>
      <c r="K137" s="24"/>
    </row>
    <row r="138" spans="1:11" ht="24.75" customHeight="1">
      <c r="A138" s="24"/>
      <c r="B138" s="582" t="s">
        <v>197</v>
      </c>
      <c r="C138" s="582"/>
      <c r="D138" s="582"/>
      <c r="E138" s="582"/>
      <c r="F138" s="582"/>
      <c r="G138" s="582"/>
      <c r="H138" s="582"/>
      <c r="I138" s="582"/>
      <c r="J138" s="582"/>
      <c r="K138" s="24"/>
    </row>
    <row r="139" spans="1:11" ht="15.75">
      <c r="A139" s="24"/>
      <c r="B139" s="582"/>
      <c r="C139" s="582"/>
      <c r="D139" s="582"/>
      <c r="E139" s="582"/>
      <c r="F139" s="582"/>
      <c r="G139" s="582"/>
      <c r="H139" s="582"/>
      <c r="I139" s="582"/>
      <c r="J139" s="582"/>
      <c r="K139" s="24"/>
    </row>
    <row r="140" spans="1:11" ht="15.75">
      <c r="A140" s="24"/>
      <c r="B140" s="582"/>
      <c r="C140" s="582"/>
      <c r="D140" s="582"/>
      <c r="E140" s="582"/>
      <c r="F140" s="582"/>
      <c r="G140" s="582"/>
      <c r="H140" s="582"/>
      <c r="I140" s="582"/>
      <c r="J140" s="582"/>
      <c r="K140" s="24"/>
    </row>
    <row r="141" spans="1:11" ht="15.75">
      <c r="A141" s="24"/>
      <c r="B141" s="582"/>
      <c r="C141" s="582"/>
      <c r="D141" s="582"/>
      <c r="E141" s="582"/>
      <c r="F141" s="582"/>
      <c r="G141" s="582"/>
      <c r="H141" s="582"/>
      <c r="I141" s="582"/>
      <c r="J141" s="582"/>
      <c r="K141" s="24"/>
    </row>
    <row r="142" spans="1:11" ht="15.75">
      <c r="A142" s="24"/>
      <c r="B142" s="582"/>
      <c r="C142" s="582"/>
      <c r="D142" s="582"/>
      <c r="E142" s="582"/>
      <c r="F142" s="582"/>
      <c r="G142" s="582"/>
      <c r="H142" s="582"/>
      <c r="I142" s="582"/>
      <c r="J142" s="582"/>
      <c r="K142" s="24"/>
    </row>
    <row r="143" spans="1:11" ht="16.5">
      <c r="A143" s="24"/>
      <c r="B143" s="454"/>
      <c r="C143" s="454"/>
      <c r="D143" s="454"/>
      <c r="E143" s="454"/>
      <c r="F143" s="454"/>
      <c r="G143" s="454"/>
      <c r="H143" s="454"/>
      <c r="I143" s="454"/>
      <c r="J143" s="454"/>
      <c r="K143" s="24"/>
    </row>
    <row r="144" spans="1:11" ht="16.5">
      <c r="A144" s="24"/>
      <c r="B144" s="454"/>
      <c r="C144" s="454"/>
      <c r="D144" s="454"/>
      <c r="E144" s="454"/>
      <c r="F144" s="454"/>
      <c r="G144" s="454"/>
      <c r="H144" s="454"/>
      <c r="I144" s="454"/>
      <c r="J144" s="454"/>
      <c r="K144" s="24"/>
    </row>
    <row r="145" spans="1:11" ht="16.5">
      <c r="A145" s="24"/>
      <c r="B145" s="453"/>
      <c r="C145" s="453"/>
      <c r="D145" s="453"/>
      <c r="E145" s="453"/>
      <c r="F145" s="453"/>
      <c r="G145" s="453"/>
      <c r="H145" s="453"/>
      <c r="I145" s="453"/>
      <c r="J145" s="453"/>
      <c r="K145" s="24"/>
    </row>
    <row r="146" spans="1:11" ht="16.5">
      <c r="A146" s="24"/>
      <c r="B146" s="455" t="s">
        <v>190</v>
      </c>
      <c r="C146" s="590" t="s">
        <v>133</v>
      </c>
      <c r="D146" s="561"/>
      <c r="E146" s="561"/>
      <c r="F146" s="561"/>
      <c r="G146" s="561"/>
      <c r="H146" s="561"/>
      <c r="I146" s="561"/>
      <c r="J146" s="561"/>
      <c r="K146" s="24"/>
    </row>
    <row r="147" spans="1:11" ht="16.5">
      <c r="A147" s="24"/>
      <c r="B147" s="455"/>
      <c r="C147" s="561"/>
      <c r="D147" s="561"/>
      <c r="E147" s="561"/>
      <c r="F147" s="561"/>
      <c r="G147" s="561"/>
      <c r="H147" s="561"/>
      <c r="I147" s="561"/>
      <c r="J147" s="561"/>
      <c r="K147" s="24"/>
    </row>
    <row r="148" spans="1:11" ht="15.75">
      <c r="A148" s="24"/>
      <c r="B148" s="583" t="s">
        <v>104</v>
      </c>
      <c r="C148" s="584"/>
      <c r="D148" s="584"/>
      <c r="E148" s="584"/>
      <c r="F148" s="584"/>
      <c r="G148" s="584"/>
      <c r="H148" s="584"/>
      <c r="I148" s="584"/>
      <c r="J148" s="584"/>
      <c r="K148" s="24"/>
    </row>
    <row r="149" spans="1:11" ht="15.75" customHeight="1">
      <c r="A149" s="24"/>
      <c r="B149" s="584"/>
      <c r="C149" s="584"/>
      <c r="D149" s="584"/>
      <c r="E149" s="584"/>
      <c r="F149" s="584"/>
      <c r="G149" s="584"/>
      <c r="H149" s="584"/>
      <c r="I149" s="584"/>
      <c r="J149" s="584"/>
      <c r="K149" s="24"/>
    </row>
    <row r="150" spans="1:11" ht="15.75">
      <c r="A150" s="24"/>
      <c r="B150" s="584"/>
      <c r="C150" s="584"/>
      <c r="D150" s="584"/>
      <c r="E150" s="584"/>
      <c r="F150" s="584"/>
      <c r="G150" s="584"/>
      <c r="H150" s="584"/>
      <c r="I150" s="584"/>
      <c r="J150" s="584"/>
      <c r="K150" s="24"/>
    </row>
    <row r="151" spans="1:11" ht="15.75">
      <c r="A151" s="24"/>
      <c r="B151" s="583" t="s">
        <v>105</v>
      </c>
      <c r="C151" s="592"/>
      <c r="D151" s="592"/>
      <c r="E151" s="592"/>
      <c r="F151" s="592"/>
      <c r="G151" s="592"/>
      <c r="H151" s="592"/>
      <c r="I151" s="592"/>
      <c r="J151" s="592"/>
      <c r="K151" s="24"/>
    </row>
    <row r="152" spans="1:11" ht="15.75" customHeight="1">
      <c r="A152" s="24"/>
      <c r="B152" s="592"/>
      <c r="C152" s="592"/>
      <c r="D152" s="592"/>
      <c r="E152" s="592"/>
      <c r="F152" s="592"/>
      <c r="G152" s="592"/>
      <c r="H152" s="592"/>
      <c r="I152" s="592"/>
      <c r="J152" s="592"/>
      <c r="K152" s="24"/>
    </row>
    <row r="153" spans="1:11" ht="15.75" customHeight="1">
      <c r="A153" s="24"/>
      <c r="B153" s="592"/>
      <c r="C153" s="592"/>
      <c r="D153" s="592"/>
      <c r="E153" s="592"/>
      <c r="F153" s="592"/>
      <c r="G153" s="592"/>
      <c r="H153" s="592"/>
      <c r="I153" s="592"/>
      <c r="J153" s="592"/>
      <c r="K153" s="24"/>
    </row>
    <row r="154" spans="1:11" ht="15.75" customHeight="1">
      <c r="A154" s="24"/>
      <c r="B154" s="592"/>
      <c r="C154" s="592"/>
      <c r="D154" s="592"/>
      <c r="E154" s="592"/>
      <c r="F154" s="592"/>
      <c r="G154" s="592"/>
      <c r="H154" s="592"/>
      <c r="I154" s="592"/>
      <c r="J154" s="592"/>
      <c r="K154" s="24"/>
    </row>
    <row r="155" spans="1:11" ht="15.75" customHeight="1">
      <c r="A155" s="24"/>
      <c r="B155" s="583" t="s">
        <v>170</v>
      </c>
      <c r="C155" s="592"/>
      <c r="D155" s="592"/>
      <c r="E155" s="592"/>
      <c r="F155" s="592"/>
      <c r="G155" s="592"/>
      <c r="H155" s="592"/>
      <c r="I155" s="592"/>
      <c r="J155" s="592"/>
      <c r="K155" s="24"/>
    </row>
    <row r="156" spans="1:11" ht="15.75" customHeight="1">
      <c r="A156" s="24"/>
      <c r="B156" s="592"/>
      <c r="C156" s="592"/>
      <c r="D156" s="592"/>
      <c r="E156" s="592"/>
      <c r="F156" s="592"/>
      <c r="G156" s="592"/>
      <c r="H156" s="592"/>
      <c r="I156" s="592"/>
      <c r="J156" s="592"/>
      <c r="K156" s="24"/>
    </row>
    <row r="157" spans="1:11" ht="15.75" customHeight="1">
      <c r="A157" s="24"/>
      <c r="B157" s="592"/>
      <c r="C157" s="592"/>
      <c r="D157" s="592"/>
      <c r="E157" s="592"/>
      <c r="F157" s="592"/>
      <c r="G157" s="592"/>
      <c r="H157" s="592"/>
      <c r="I157" s="592"/>
      <c r="J157" s="592"/>
      <c r="K157" s="24"/>
    </row>
    <row r="158" spans="1:11" ht="15.75" customHeight="1">
      <c r="A158" s="24"/>
      <c r="B158" s="592"/>
      <c r="C158" s="592"/>
      <c r="D158" s="592"/>
      <c r="E158" s="592"/>
      <c r="F158" s="592"/>
      <c r="G158" s="592"/>
      <c r="H158" s="592"/>
      <c r="I158" s="592"/>
      <c r="J158" s="592"/>
      <c r="K158" s="24"/>
    </row>
    <row r="159" spans="1:11" ht="15.75">
      <c r="A159" s="24"/>
      <c r="B159" s="586" t="s">
        <v>171</v>
      </c>
      <c r="C159" s="583"/>
      <c r="D159" s="583"/>
      <c r="E159" s="583"/>
      <c r="F159" s="583"/>
      <c r="G159" s="583"/>
      <c r="H159" s="583"/>
      <c r="I159" s="583"/>
      <c r="J159" s="583"/>
      <c r="K159" s="24"/>
    </row>
    <row r="160" spans="1:11" ht="15.75" customHeight="1">
      <c r="A160" s="457"/>
      <c r="B160" s="583"/>
      <c r="C160" s="583"/>
      <c r="D160" s="583"/>
      <c r="E160" s="583"/>
      <c r="F160" s="583"/>
      <c r="G160" s="583"/>
      <c r="H160" s="583"/>
      <c r="I160" s="583"/>
      <c r="J160" s="583"/>
      <c r="K160" s="24"/>
    </row>
    <row r="161" spans="1:11" ht="15.75">
      <c r="A161" s="457"/>
      <c r="B161" s="583"/>
      <c r="C161" s="583"/>
      <c r="D161" s="583"/>
      <c r="E161" s="583"/>
      <c r="F161" s="583"/>
      <c r="G161" s="583"/>
      <c r="H161" s="583"/>
      <c r="I161" s="583"/>
      <c r="J161" s="583"/>
      <c r="K161" s="24"/>
    </row>
    <row r="162" spans="1:11" ht="15.75">
      <c r="A162" s="457"/>
      <c r="B162" s="583"/>
      <c r="C162" s="583"/>
      <c r="D162" s="583"/>
      <c r="E162" s="583"/>
      <c r="F162" s="583"/>
      <c r="G162" s="583"/>
      <c r="H162" s="583"/>
      <c r="I162" s="583"/>
      <c r="J162" s="583"/>
      <c r="K162" s="24"/>
    </row>
    <row r="163" spans="1:11" ht="15.75">
      <c r="A163" s="457"/>
      <c r="B163" s="583"/>
      <c r="C163" s="583"/>
      <c r="D163" s="583"/>
      <c r="E163" s="583"/>
      <c r="F163" s="583"/>
      <c r="G163" s="583"/>
      <c r="H163" s="583"/>
      <c r="I163" s="583"/>
      <c r="J163" s="583"/>
      <c r="K163" s="24"/>
    </row>
    <row r="164" spans="1:11" ht="15.75">
      <c r="A164" s="457"/>
      <c r="B164" s="583"/>
      <c r="C164" s="583"/>
      <c r="D164" s="583"/>
      <c r="E164" s="583"/>
      <c r="F164" s="583"/>
      <c r="G164" s="583"/>
      <c r="H164" s="583"/>
      <c r="I164" s="583"/>
      <c r="J164" s="583"/>
      <c r="K164" s="24"/>
    </row>
    <row r="165" spans="1:11" ht="15.75">
      <c r="A165" s="24"/>
      <c r="B165" s="583" t="s">
        <v>169</v>
      </c>
      <c r="C165" s="584"/>
      <c r="D165" s="584"/>
      <c r="E165" s="584"/>
      <c r="F165" s="584"/>
      <c r="G165" s="584"/>
      <c r="H165" s="584"/>
      <c r="I165" s="584"/>
      <c r="J165" s="584"/>
      <c r="K165" s="24"/>
    </row>
    <row r="166" spans="1:11" ht="15.75" customHeight="1">
      <c r="A166" s="24"/>
      <c r="B166" s="584"/>
      <c r="C166" s="584"/>
      <c r="D166" s="584"/>
      <c r="E166" s="584"/>
      <c r="F166" s="584"/>
      <c r="G166" s="584"/>
      <c r="H166" s="584"/>
      <c r="I166" s="584"/>
      <c r="J166" s="584"/>
      <c r="K166" s="24"/>
    </row>
    <row r="167" spans="1:11" ht="15.75">
      <c r="A167" s="24"/>
      <c r="B167" s="584"/>
      <c r="C167" s="584"/>
      <c r="D167" s="584"/>
      <c r="E167" s="584"/>
      <c r="F167" s="584"/>
      <c r="G167" s="584"/>
      <c r="H167" s="584"/>
      <c r="I167" s="584"/>
      <c r="J167" s="584"/>
      <c r="K167" s="24"/>
    </row>
    <row r="168" spans="1:11" ht="15.75">
      <c r="A168" s="24"/>
      <c r="B168" s="582" t="s">
        <v>197</v>
      </c>
      <c r="C168" s="584"/>
      <c r="D168" s="584"/>
      <c r="E168" s="584"/>
      <c r="F168" s="584"/>
      <c r="G168" s="584"/>
      <c r="H168" s="584"/>
      <c r="I168" s="584"/>
      <c r="J168" s="584"/>
      <c r="K168" s="24"/>
    </row>
    <row r="169" spans="1:11" ht="15.75" customHeight="1">
      <c r="A169" s="24"/>
      <c r="B169" s="584"/>
      <c r="C169" s="584"/>
      <c r="D169" s="584"/>
      <c r="E169" s="584"/>
      <c r="F169" s="584"/>
      <c r="G169" s="584"/>
      <c r="H169" s="584"/>
      <c r="I169" s="584"/>
      <c r="J169" s="584"/>
      <c r="K169" s="24"/>
    </row>
    <row r="170" spans="1:11" ht="15.75">
      <c r="A170" s="24"/>
      <c r="B170" s="584"/>
      <c r="C170" s="584"/>
      <c r="D170" s="584"/>
      <c r="E170" s="584"/>
      <c r="F170" s="584"/>
      <c r="G170" s="584"/>
      <c r="H170" s="584"/>
      <c r="I170" s="584"/>
      <c r="J170" s="584"/>
      <c r="K170" s="24"/>
    </row>
    <row r="171" spans="1:11" ht="15.75">
      <c r="A171" s="24"/>
      <c r="B171" s="584"/>
      <c r="C171" s="584"/>
      <c r="D171" s="584"/>
      <c r="E171" s="584"/>
      <c r="F171" s="584"/>
      <c r="G171" s="584"/>
      <c r="H171" s="584"/>
      <c r="I171" s="584"/>
      <c r="J171" s="584"/>
      <c r="K171" s="24"/>
    </row>
    <row r="172" spans="1:11" ht="15.75">
      <c r="A172" s="24"/>
      <c r="B172" s="584"/>
      <c r="C172" s="584"/>
      <c r="D172" s="584"/>
      <c r="E172" s="584"/>
      <c r="F172" s="584"/>
      <c r="G172" s="584"/>
      <c r="H172" s="584"/>
      <c r="I172" s="584"/>
      <c r="J172" s="584"/>
      <c r="K172" s="24"/>
    </row>
    <row r="173" spans="1:11" ht="15.75">
      <c r="A173" s="24"/>
      <c r="B173" s="584"/>
      <c r="C173" s="584"/>
      <c r="D173" s="584"/>
      <c r="E173" s="584"/>
      <c r="F173" s="584"/>
      <c r="G173" s="584"/>
      <c r="H173" s="584"/>
      <c r="I173" s="584"/>
      <c r="J173" s="584"/>
      <c r="K173" s="24"/>
    </row>
    <row r="174" spans="1:11" ht="16.5">
      <c r="A174" s="24"/>
      <c r="B174" s="453"/>
      <c r="C174" s="453"/>
      <c r="D174" s="453"/>
      <c r="E174" s="453"/>
      <c r="F174" s="453"/>
      <c r="G174" s="453"/>
      <c r="H174" s="453"/>
      <c r="I174" s="453"/>
      <c r="J174" s="453"/>
      <c r="K174" s="24"/>
    </row>
    <row r="175" spans="1:11" ht="16.5">
      <c r="A175" s="24"/>
      <c r="B175" s="453"/>
      <c r="C175" s="453"/>
      <c r="D175" s="453"/>
      <c r="E175" s="453"/>
      <c r="F175" s="453"/>
      <c r="G175" s="453"/>
      <c r="H175" s="453"/>
      <c r="I175" s="453"/>
      <c r="J175" s="453"/>
      <c r="K175" s="24"/>
    </row>
    <row r="176" spans="1:11" ht="16.5">
      <c r="A176" s="24"/>
      <c r="B176" s="453"/>
      <c r="C176" s="453"/>
      <c r="D176" s="453"/>
      <c r="E176" s="453"/>
      <c r="F176" s="453"/>
      <c r="G176" s="453"/>
      <c r="H176" s="453"/>
      <c r="I176" s="453"/>
      <c r="J176" s="453"/>
      <c r="K176" s="24"/>
    </row>
    <row r="177" spans="1:11" ht="16.5">
      <c r="A177" s="24"/>
      <c r="B177" s="455" t="s">
        <v>191</v>
      </c>
      <c r="C177" s="450" t="s">
        <v>134</v>
      </c>
      <c r="D177" s="450"/>
      <c r="E177" s="450"/>
      <c r="F177" s="450"/>
      <c r="G177" s="450"/>
      <c r="H177" s="453"/>
      <c r="I177" s="453"/>
      <c r="J177" s="453"/>
      <c r="K177" s="24"/>
    </row>
    <row r="178" spans="1:11" ht="15.75">
      <c r="A178" s="24"/>
      <c r="B178" s="583" t="s">
        <v>172</v>
      </c>
      <c r="C178" s="584"/>
      <c r="D178" s="584"/>
      <c r="E178" s="584"/>
      <c r="F178" s="584"/>
      <c r="G178" s="584"/>
      <c r="H178" s="584"/>
      <c r="I178" s="584"/>
      <c r="J178" s="584"/>
      <c r="K178" s="24"/>
    </row>
    <row r="179" spans="1:11" ht="15.75" customHeight="1">
      <c r="A179" s="24"/>
      <c r="B179" s="584"/>
      <c r="C179" s="584"/>
      <c r="D179" s="584"/>
      <c r="E179" s="584"/>
      <c r="F179" s="584"/>
      <c r="G179" s="584"/>
      <c r="H179" s="584"/>
      <c r="I179" s="584"/>
      <c r="J179" s="584"/>
      <c r="K179" s="24"/>
    </row>
    <row r="180" spans="1:11" ht="15.75">
      <c r="A180" s="24"/>
      <c r="B180" s="584"/>
      <c r="C180" s="584"/>
      <c r="D180" s="584"/>
      <c r="E180" s="584"/>
      <c r="F180" s="584"/>
      <c r="G180" s="584"/>
      <c r="H180" s="584"/>
      <c r="I180" s="584"/>
      <c r="J180" s="584"/>
      <c r="K180" s="24"/>
    </row>
    <row r="181" spans="1:11" ht="15.75">
      <c r="A181" s="24"/>
      <c r="B181" s="583" t="s">
        <v>168</v>
      </c>
      <c r="C181" s="592"/>
      <c r="D181" s="592"/>
      <c r="E181" s="592"/>
      <c r="F181" s="592"/>
      <c r="G181" s="592"/>
      <c r="H181" s="592"/>
      <c r="I181" s="592"/>
      <c r="J181" s="592"/>
      <c r="K181" s="24"/>
    </row>
    <row r="182" spans="1:11" ht="15.75" customHeight="1">
      <c r="A182" s="24"/>
      <c r="B182" s="592"/>
      <c r="C182" s="592"/>
      <c r="D182" s="592"/>
      <c r="E182" s="592"/>
      <c r="F182" s="592"/>
      <c r="G182" s="592"/>
      <c r="H182" s="592"/>
      <c r="I182" s="592"/>
      <c r="J182" s="592"/>
      <c r="K182" s="24"/>
    </row>
    <row r="183" spans="1:11" ht="15.75" customHeight="1">
      <c r="A183" s="24"/>
      <c r="B183" s="592"/>
      <c r="C183" s="592"/>
      <c r="D183" s="592"/>
      <c r="E183" s="592"/>
      <c r="F183" s="592"/>
      <c r="G183" s="592"/>
      <c r="H183" s="592"/>
      <c r="I183" s="592"/>
      <c r="J183" s="592"/>
      <c r="K183" s="24"/>
    </row>
    <row r="184" spans="1:11" ht="15.75" customHeight="1">
      <c r="A184" s="24"/>
      <c r="B184" s="592"/>
      <c r="C184" s="592"/>
      <c r="D184" s="592"/>
      <c r="E184" s="592"/>
      <c r="F184" s="592"/>
      <c r="G184" s="592"/>
      <c r="H184" s="592"/>
      <c r="I184" s="592"/>
      <c r="J184" s="592"/>
      <c r="K184" s="24"/>
    </row>
    <row r="185" spans="1:11" ht="15.75">
      <c r="A185" s="24"/>
      <c r="B185" s="583" t="s">
        <v>169</v>
      </c>
      <c r="C185" s="583"/>
      <c r="D185" s="583"/>
      <c r="E185" s="583"/>
      <c r="F185" s="583"/>
      <c r="G185" s="583"/>
      <c r="H185" s="583"/>
      <c r="I185" s="583"/>
      <c r="J185" s="583"/>
      <c r="K185" s="24"/>
    </row>
    <row r="186" spans="1:11" ht="15.75" customHeight="1">
      <c r="A186" s="24"/>
      <c r="B186" s="583"/>
      <c r="C186" s="583"/>
      <c r="D186" s="583"/>
      <c r="E186" s="583"/>
      <c r="F186" s="583"/>
      <c r="G186" s="583"/>
      <c r="H186" s="583"/>
      <c r="I186" s="583"/>
      <c r="J186" s="583"/>
      <c r="K186" s="24"/>
    </row>
    <row r="187" spans="1:11" ht="15.75">
      <c r="A187" s="24"/>
      <c r="B187" s="583"/>
      <c r="C187" s="583"/>
      <c r="D187" s="583"/>
      <c r="E187" s="583"/>
      <c r="F187" s="583"/>
      <c r="G187" s="583"/>
      <c r="H187" s="583"/>
      <c r="I187" s="583"/>
      <c r="J187" s="583"/>
      <c r="K187" s="24"/>
    </row>
    <row r="188" spans="1:11" ht="15.75">
      <c r="A188" s="24"/>
      <c r="B188" s="583" t="s">
        <v>106</v>
      </c>
      <c r="C188" s="584"/>
      <c r="D188" s="584"/>
      <c r="E188" s="584"/>
      <c r="F188" s="584"/>
      <c r="G188" s="584"/>
      <c r="H188" s="584"/>
      <c r="I188" s="584"/>
      <c r="J188" s="584"/>
      <c r="K188" s="24"/>
    </row>
    <row r="189" spans="1:11" ht="15.75" customHeight="1">
      <c r="A189" s="24"/>
      <c r="B189" s="584"/>
      <c r="C189" s="584"/>
      <c r="D189" s="584"/>
      <c r="E189" s="584"/>
      <c r="F189" s="584"/>
      <c r="G189" s="584"/>
      <c r="H189" s="584"/>
      <c r="I189" s="584"/>
      <c r="J189" s="584"/>
      <c r="K189" s="24"/>
    </row>
    <row r="190" spans="1:11" ht="15.75">
      <c r="A190" s="24"/>
      <c r="B190" s="584"/>
      <c r="C190" s="584"/>
      <c r="D190" s="584"/>
      <c r="E190" s="584"/>
      <c r="F190" s="584"/>
      <c r="G190" s="584"/>
      <c r="H190" s="584"/>
      <c r="I190" s="584"/>
      <c r="J190" s="584"/>
      <c r="K190" s="24"/>
    </row>
    <row r="191" spans="1:11" ht="15.75">
      <c r="A191" s="24"/>
      <c r="B191" s="584"/>
      <c r="C191" s="584"/>
      <c r="D191" s="584"/>
      <c r="E191" s="584"/>
      <c r="F191" s="584"/>
      <c r="G191" s="584"/>
      <c r="H191" s="584"/>
      <c r="I191" s="584"/>
      <c r="J191" s="584"/>
      <c r="K191" s="24"/>
    </row>
    <row r="192" spans="1:11" ht="15.75">
      <c r="A192" s="24"/>
      <c r="B192" s="584"/>
      <c r="C192" s="584"/>
      <c r="D192" s="584"/>
      <c r="E192" s="584"/>
      <c r="F192" s="584"/>
      <c r="G192" s="584"/>
      <c r="H192" s="584"/>
      <c r="I192" s="584"/>
      <c r="J192" s="584"/>
      <c r="K192" s="24"/>
    </row>
    <row r="193" spans="1:11" ht="15.75">
      <c r="A193" s="24"/>
      <c r="B193" s="582" t="s">
        <v>197</v>
      </c>
      <c r="C193" s="584"/>
      <c r="D193" s="584"/>
      <c r="E193" s="584"/>
      <c r="F193" s="584"/>
      <c r="G193" s="584"/>
      <c r="H193" s="584"/>
      <c r="I193" s="584"/>
      <c r="J193" s="584"/>
      <c r="K193" s="24"/>
    </row>
    <row r="194" spans="1:11" ht="15.75" customHeight="1">
      <c r="A194" s="24"/>
      <c r="B194" s="584"/>
      <c r="C194" s="584"/>
      <c r="D194" s="584"/>
      <c r="E194" s="584"/>
      <c r="F194" s="584"/>
      <c r="G194" s="584"/>
      <c r="H194" s="584"/>
      <c r="I194" s="584"/>
      <c r="J194" s="584"/>
      <c r="K194" s="24"/>
    </row>
    <row r="195" spans="1:11" ht="15.75">
      <c r="A195" s="24"/>
      <c r="B195" s="584"/>
      <c r="C195" s="584"/>
      <c r="D195" s="584"/>
      <c r="E195" s="584"/>
      <c r="F195" s="584"/>
      <c r="G195" s="584"/>
      <c r="H195" s="584"/>
      <c r="I195" s="584"/>
      <c r="J195" s="584"/>
      <c r="K195" s="24"/>
    </row>
    <row r="196" spans="1:11" ht="15.75">
      <c r="A196" s="24"/>
      <c r="B196" s="584"/>
      <c r="C196" s="584"/>
      <c r="D196" s="584"/>
      <c r="E196" s="584"/>
      <c r="F196" s="584"/>
      <c r="G196" s="584"/>
      <c r="H196" s="584"/>
      <c r="I196" s="584"/>
      <c r="J196" s="584"/>
      <c r="K196" s="24"/>
    </row>
    <row r="197" spans="1:11" ht="15.75">
      <c r="A197" s="24"/>
      <c r="B197" s="584"/>
      <c r="C197" s="584"/>
      <c r="D197" s="584"/>
      <c r="E197" s="584"/>
      <c r="F197" s="584"/>
      <c r="G197" s="584"/>
      <c r="H197" s="584"/>
      <c r="I197" s="584"/>
      <c r="J197" s="584"/>
      <c r="K197" s="24"/>
    </row>
    <row r="198" spans="1:11" ht="15.75">
      <c r="A198" s="24"/>
      <c r="B198" s="584"/>
      <c r="C198" s="584"/>
      <c r="D198" s="584"/>
      <c r="E198" s="584"/>
      <c r="F198" s="584"/>
      <c r="G198" s="584"/>
      <c r="H198" s="584"/>
      <c r="I198" s="584"/>
      <c r="J198" s="584"/>
      <c r="K198" s="24"/>
    </row>
    <row r="199" spans="1:11" ht="16.5">
      <c r="A199" s="24"/>
      <c r="B199" s="453"/>
      <c r="C199" s="453"/>
      <c r="D199" s="453"/>
      <c r="E199" s="453"/>
      <c r="F199" s="453"/>
      <c r="G199" s="453"/>
      <c r="H199" s="453"/>
      <c r="I199" s="453"/>
      <c r="J199" s="453"/>
      <c r="K199" s="24"/>
    </row>
    <row r="200" spans="1:11" ht="16.5">
      <c r="A200" s="24"/>
      <c r="B200" s="453"/>
      <c r="C200" s="453"/>
      <c r="D200" s="453"/>
      <c r="E200" s="453"/>
      <c r="F200" s="453"/>
      <c r="G200" s="453"/>
      <c r="H200" s="453"/>
      <c r="I200" s="453"/>
      <c r="J200" s="453"/>
      <c r="K200" s="24"/>
    </row>
    <row r="201" spans="1:11" ht="16.5">
      <c r="A201" s="24"/>
      <c r="B201" s="453"/>
      <c r="C201" s="453"/>
      <c r="D201" s="453"/>
      <c r="E201" s="453"/>
      <c r="F201" s="453"/>
      <c r="G201" s="453"/>
      <c r="H201" s="453"/>
      <c r="I201" s="453"/>
      <c r="J201" s="453"/>
      <c r="K201" s="24"/>
    </row>
    <row r="202" spans="1:11" ht="16.5">
      <c r="A202" s="24"/>
      <c r="B202" s="455" t="s">
        <v>192</v>
      </c>
      <c r="C202" s="450" t="s">
        <v>135</v>
      </c>
      <c r="D202" s="450"/>
      <c r="E202" s="450"/>
      <c r="F202" s="450"/>
      <c r="G202" s="450"/>
      <c r="H202" s="450"/>
      <c r="I202" s="450"/>
      <c r="J202" s="448"/>
      <c r="K202" s="24"/>
    </row>
    <row r="203" spans="1:11" ht="15.75" customHeight="1">
      <c r="A203" s="24"/>
      <c r="B203" s="587" t="s">
        <v>173</v>
      </c>
      <c r="C203" s="584"/>
      <c r="D203" s="584"/>
      <c r="E203" s="584"/>
      <c r="F203" s="584"/>
      <c r="G203" s="584"/>
      <c r="H203" s="584"/>
      <c r="I203" s="584"/>
      <c r="J203" s="584"/>
      <c r="K203" s="24"/>
    </row>
    <row r="204" spans="1:11" ht="15.75" customHeight="1">
      <c r="A204" s="24"/>
      <c r="B204" s="584"/>
      <c r="C204" s="584"/>
      <c r="D204" s="584"/>
      <c r="E204" s="584"/>
      <c r="F204" s="584"/>
      <c r="G204" s="584"/>
      <c r="H204" s="584"/>
      <c r="I204" s="584"/>
      <c r="J204" s="584"/>
      <c r="K204" s="24"/>
    </row>
    <row r="205" spans="1:11" ht="15.75" customHeight="1">
      <c r="A205" s="24"/>
      <c r="B205" s="585" t="s">
        <v>174</v>
      </c>
      <c r="C205" s="584"/>
      <c r="D205" s="584"/>
      <c r="E205" s="584"/>
      <c r="F205" s="584"/>
      <c r="G205" s="584"/>
      <c r="H205" s="584"/>
      <c r="I205" s="584"/>
      <c r="J205" s="584"/>
      <c r="K205" s="24"/>
    </row>
    <row r="206" spans="1:11" ht="15.75" customHeight="1">
      <c r="A206" s="24"/>
      <c r="B206" s="584"/>
      <c r="C206" s="584"/>
      <c r="D206" s="584"/>
      <c r="E206" s="584"/>
      <c r="F206" s="584"/>
      <c r="G206" s="584"/>
      <c r="H206" s="584"/>
      <c r="I206" s="584"/>
      <c r="J206" s="584"/>
      <c r="K206" s="24"/>
    </row>
    <row r="207" spans="1:11" ht="15.75" customHeight="1">
      <c r="A207" s="24"/>
      <c r="B207" s="584"/>
      <c r="C207" s="584"/>
      <c r="D207" s="584"/>
      <c r="E207" s="584"/>
      <c r="F207" s="584"/>
      <c r="G207" s="584"/>
      <c r="H207" s="584"/>
      <c r="I207" s="584"/>
      <c r="J207" s="584"/>
      <c r="K207" s="24"/>
    </row>
    <row r="208" spans="1:11" ht="15.75" customHeight="1">
      <c r="A208" s="24"/>
      <c r="B208" s="584"/>
      <c r="C208" s="584"/>
      <c r="D208" s="584"/>
      <c r="E208" s="584"/>
      <c r="F208" s="584"/>
      <c r="G208" s="584"/>
      <c r="H208" s="584"/>
      <c r="I208" s="584"/>
      <c r="J208" s="584"/>
      <c r="K208" s="24"/>
    </row>
    <row r="209" spans="1:11" ht="15.75" customHeight="1">
      <c r="A209" s="24"/>
      <c r="B209" s="584"/>
      <c r="C209" s="584"/>
      <c r="D209" s="584"/>
      <c r="E209" s="584"/>
      <c r="F209" s="584"/>
      <c r="G209" s="584"/>
      <c r="H209" s="584"/>
      <c r="I209" s="584"/>
      <c r="J209" s="584"/>
      <c r="K209" s="24"/>
    </row>
    <row r="210" spans="1:11" ht="15.75" customHeight="1">
      <c r="A210" s="24"/>
      <c r="B210" s="445"/>
      <c r="C210" s="445"/>
      <c r="D210" s="445"/>
      <c r="E210" s="445"/>
      <c r="F210" s="445"/>
      <c r="G210" s="445"/>
      <c r="H210" s="445"/>
      <c r="I210" s="445"/>
      <c r="J210" s="445"/>
      <c r="K210" s="24"/>
    </row>
    <row r="211" spans="1:11" ht="15.75" customHeight="1">
      <c r="A211" s="24"/>
      <c r="B211" s="445"/>
      <c r="C211" s="445"/>
      <c r="D211" s="445"/>
      <c r="E211" s="445"/>
      <c r="F211" s="445"/>
      <c r="G211" s="445"/>
      <c r="H211" s="445"/>
      <c r="I211" s="445"/>
      <c r="J211" s="445"/>
      <c r="K211" s="24"/>
    </row>
    <row r="212" spans="1:11" ht="15.75" customHeight="1">
      <c r="A212" s="24"/>
      <c r="B212" s="445"/>
      <c r="C212" s="445"/>
      <c r="D212" s="445"/>
      <c r="E212" s="445"/>
      <c r="F212" s="445"/>
      <c r="G212" s="445"/>
      <c r="H212" s="445"/>
      <c r="I212" s="445"/>
      <c r="J212" s="445"/>
      <c r="K212" s="24"/>
    </row>
    <row r="213" spans="1:11" ht="15.75" customHeight="1">
      <c r="A213" s="24"/>
      <c r="B213" s="455" t="s">
        <v>193</v>
      </c>
      <c r="C213" s="450" t="s">
        <v>136</v>
      </c>
      <c r="D213" s="448"/>
      <c r="E213" s="448"/>
      <c r="F213" s="448"/>
      <c r="G213" s="448"/>
      <c r="H213" s="448"/>
      <c r="I213" s="445"/>
      <c r="J213" s="445"/>
      <c r="K213" s="24"/>
    </row>
    <row r="214" spans="1:11" ht="15.75" customHeight="1">
      <c r="A214" s="24"/>
      <c r="B214" s="583" t="s">
        <v>198</v>
      </c>
      <c r="C214" s="592"/>
      <c r="D214" s="592"/>
      <c r="E214" s="592"/>
      <c r="F214" s="592"/>
      <c r="G214" s="592"/>
      <c r="H214" s="592"/>
      <c r="I214" s="592"/>
      <c r="J214" s="592"/>
      <c r="K214" s="24"/>
    </row>
    <row r="215" spans="1:11" ht="15.75" customHeight="1">
      <c r="A215" s="24"/>
      <c r="B215" s="592"/>
      <c r="C215" s="592"/>
      <c r="D215" s="592"/>
      <c r="E215" s="592"/>
      <c r="F215" s="592"/>
      <c r="G215" s="592"/>
      <c r="H215" s="592"/>
      <c r="I215" s="592"/>
      <c r="J215" s="592"/>
      <c r="K215" s="24"/>
    </row>
    <row r="216" spans="1:11" ht="15.75" customHeight="1">
      <c r="A216" s="24"/>
      <c r="B216" s="592"/>
      <c r="C216" s="592"/>
      <c r="D216" s="592"/>
      <c r="E216" s="592"/>
      <c r="F216" s="592"/>
      <c r="G216" s="592"/>
      <c r="H216" s="592"/>
      <c r="I216" s="592"/>
      <c r="J216" s="592"/>
      <c r="K216" s="24"/>
    </row>
    <row r="217" spans="1:11" ht="15.75" customHeight="1">
      <c r="A217" s="24"/>
      <c r="B217" s="592"/>
      <c r="C217" s="592"/>
      <c r="D217" s="592"/>
      <c r="E217" s="592"/>
      <c r="F217" s="592"/>
      <c r="G217" s="592"/>
      <c r="H217" s="592"/>
      <c r="I217" s="592"/>
      <c r="J217" s="592"/>
      <c r="K217" s="24"/>
    </row>
    <row r="218" spans="1:11" ht="15.75" customHeight="1">
      <c r="A218" s="24"/>
      <c r="B218" s="592"/>
      <c r="C218" s="592"/>
      <c r="D218" s="592"/>
      <c r="E218" s="592"/>
      <c r="F218" s="592"/>
      <c r="G218" s="592"/>
      <c r="H218" s="592"/>
      <c r="I218" s="592"/>
      <c r="J218" s="592"/>
      <c r="K218" s="24"/>
    </row>
    <row r="219" spans="1:11" ht="15.75" customHeight="1">
      <c r="A219" s="24"/>
      <c r="B219" s="591" t="s">
        <v>175</v>
      </c>
      <c r="C219" s="592"/>
      <c r="D219" s="592"/>
      <c r="E219" s="592"/>
      <c r="F219" s="592"/>
      <c r="G219" s="592"/>
      <c r="H219" s="592"/>
      <c r="I219" s="592"/>
      <c r="J219" s="592"/>
      <c r="K219" s="24"/>
    </row>
    <row r="220" spans="1:11" ht="15.75" customHeight="1">
      <c r="A220" s="24"/>
      <c r="B220" s="592"/>
      <c r="C220" s="592"/>
      <c r="D220" s="592"/>
      <c r="E220" s="592"/>
      <c r="F220" s="592"/>
      <c r="G220" s="592"/>
      <c r="H220" s="592"/>
      <c r="I220" s="592"/>
      <c r="J220" s="592"/>
      <c r="K220" s="24"/>
    </row>
    <row r="221" spans="1:11" ht="15.75" customHeight="1">
      <c r="A221" s="24"/>
      <c r="B221" s="592"/>
      <c r="C221" s="592"/>
      <c r="D221" s="592"/>
      <c r="E221" s="592"/>
      <c r="F221" s="592"/>
      <c r="G221" s="592"/>
      <c r="H221" s="592"/>
      <c r="I221" s="592"/>
      <c r="J221" s="592"/>
      <c r="K221" s="24"/>
    </row>
    <row r="222" spans="1:11" ht="15.75" customHeight="1">
      <c r="A222" s="24"/>
      <c r="B222" s="592"/>
      <c r="C222" s="592"/>
      <c r="D222" s="592"/>
      <c r="E222" s="592"/>
      <c r="F222" s="592"/>
      <c r="G222" s="592"/>
      <c r="H222" s="592"/>
      <c r="I222" s="592"/>
      <c r="J222" s="592"/>
      <c r="K222" s="24"/>
    </row>
    <row r="223" spans="1:11" ht="24.75" customHeight="1">
      <c r="A223" s="24"/>
      <c r="B223" s="582" t="s">
        <v>42</v>
      </c>
      <c r="C223" s="582"/>
      <c r="D223" s="582"/>
      <c r="E223" s="582"/>
      <c r="F223" s="582"/>
      <c r="G223" s="582"/>
      <c r="H223" s="582"/>
      <c r="I223" s="582"/>
      <c r="J223" s="582"/>
      <c r="K223" s="24"/>
    </row>
    <row r="224" spans="1:11" ht="15.75" customHeight="1">
      <c r="A224" s="24"/>
      <c r="B224" s="582"/>
      <c r="C224" s="582"/>
      <c r="D224" s="582"/>
      <c r="E224" s="582"/>
      <c r="F224" s="582"/>
      <c r="G224" s="582"/>
      <c r="H224" s="582"/>
      <c r="I224" s="582"/>
      <c r="J224" s="582"/>
      <c r="K224" s="24"/>
    </row>
    <row r="225" spans="1:11" ht="15.75" customHeight="1">
      <c r="A225" s="24"/>
      <c r="B225" s="582"/>
      <c r="C225" s="582"/>
      <c r="D225" s="582"/>
      <c r="E225" s="582"/>
      <c r="F225" s="582"/>
      <c r="G225" s="582"/>
      <c r="H225" s="582"/>
      <c r="I225" s="582"/>
      <c r="J225" s="582"/>
      <c r="K225" s="24"/>
    </row>
    <row r="226" spans="1:11" ht="15.75" customHeight="1">
      <c r="A226" s="24"/>
      <c r="B226" s="582"/>
      <c r="C226" s="582"/>
      <c r="D226" s="582"/>
      <c r="E226" s="582"/>
      <c r="F226" s="582"/>
      <c r="G226" s="582"/>
      <c r="H226" s="582"/>
      <c r="I226" s="582"/>
      <c r="J226" s="582"/>
      <c r="K226" s="24"/>
    </row>
    <row r="227" spans="1:11" ht="15.75" customHeight="1">
      <c r="A227" s="24"/>
      <c r="B227" s="582"/>
      <c r="C227" s="582"/>
      <c r="D227" s="582"/>
      <c r="E227" s="582"/>
      <c r="F227" s="582"/>
      <c r="G227" s="582"/>
      <c r="H227" s="582"/>
      <c r="I227" s="582"/>
      <c r="J227" s="582"/>
      <c r="K227" s="24"/>
    </row>
    <row r="228" spans="1:11" ht="15.75" customHeight="1">
      <c r="A228" s="24"/>
      <c r="B228" s="451"/>
      <c r="C228" s="451"/>
      <c r="D228" s="451"/>
      <c r="E228" s="451"/>
      <c r="F228" s="451"/>
      <c r="G228" s="451"/>
      <c r="H228" s="451"/>
      <c r="I228" s="451"/>
      <c r="J228" s="451"/>
      <c r="K228" s="24"/>
    </row>
    <row r="229" spans="1:11" ht="15.75" customHeight="1">
      <c r="A229" s="24"/>
      <c r="B229" s="451"/>
      <c r="C229" s="451"/>
      <c r="D229" s="451"/>
      <c r="E229" s="451"/>
      <c r="F229" s="451"/>
      <c r="G229" s="451"/>
      <c r="H229" s="451"/>
      <c r="I229" s="451"/>
      <c r="J229" s="451"/>
      <c r="K229" s="24"/>
    </row>
    <row r="230" spans="1:11" ht="16.5">
      <c r="A230" s="24"/>
      <c r="B230" s="458"/>
      <c r="C230" s="448"/>
      <c r="D230" s="448"/>
      <c r="E230" s="448"/>
      <c r="F230" s="448"/>
      <c r="G230" s="448"/>
      <c r="H230" s="448"/>
      <c r="I230" s="448"/>
      <c r="J230" s="448"/>
      <c r="K230" s="24"/>
    </row>
    <row r="231" spans="1:11" ht="16.5">
      <c r="A231" s="24"/>
      <c r="B231" s="455" t="s">
        <v>110</v>
      </c>
      <c r="C231" s="450" t="s">
        <v>137</v>
      </c>
      <c r="D231" s="448"/>
      <c r="E231" s="448"/>
      <c r="F231" s="448"/>
      <c r="G231" s="448"/>
      <c r="H231" s="448"/>
      <c r="I231" s="448"/>
      <c r="J231" s="448"/>
      <c r="K231" s="24"/>
    </row>
    <row r="232" spans="1:11" ht="15.75">
      <c r="A232" s="24"/>
      <c r="B232" s="583" t="s">
        <v>111</v>
      </c>
      <c r="C232" s="592"/>
      <c r="D232" s="592"/>
      <c r="E232" s="592"/>
      <c r="F232" s="592"/>
      <c r="G232" s="592"/>
      <c r="H232" s="592"/>
      <c r="I232" s="592"/>
      <c r="J232" s="592"/>
      <c r="K232" s="24"/>
    </row>
    <row r="233" spans="1:11" ht="15.75" customHeight="1">
      <c r="A233" s="24"/>
      <c r="B233" s="592"/>
      <c r="C233" s="592"/>
      <c r="D233" s="592"/>
      <c r="E233" s="592"/>
      <c r="F233" s="592"/>
      <c r="G233" s="592"/>
      <c r="H233" s="592"/>
      <c r="I233" s="592"/>
      <c r="J233" s="592"/>
      <c r="K233" s="24"/>
    </row>
    <row r="234" spans="1:11" ht="15.75" customHeight="1">
      <c r="A234" s="24"/>
      <c r="B234" s="592"/>
      <c r="C234" s="592"/>
      <c r="D234" s="592"/>
      <c r="E234" s="592"/>
      <c r="F234" s="592"/>
      <c r="G234" s="592"/>
      <c r="H234" s="592"/>
      <c r="I234" s="592"/>
      <c r="J234" s="592"/>
      <c r="K234" s="24"/>
    </row>
    <row r="235" spans="1:11" ht="15.75" customHeight="1">
      <c r="A235" s="24"/>
      <c r="B235" s="592"/>
      <c r="C235" s="592"/>
      <c r="D235" s="592"/>
      <c r="E235" s="592"/>
      <c r="F235" s="592"/>
      <c r="G235" s="592"/>
      <c r="H235" s="592"/>
      <c r="I235" s="592"/>
      <c r="J235" s="592"/>
      <c r="K235" s="24"/>
    </row>
    <row r="236" spans="1:11" ht="15.75" customHeight="1">
      <c r="A236" s="24"/>
      <c r="B236" s="592"/>
      <c r="C236" s="592"/>
      <c r="D236" s="592"/>
      <c r="E236" s="592"/>
      <c r="F236" s="592"/>
      <c r="G236" s="592"/>
      <c r="H236" s="592"/>
      <c r="I236" s="592"/>
      <c r="J236" s="592"/>
      <c r="K236" s="24"/>
    </row>
    <row r="237" spans="1:11" ht="15.75" customHeight="1">
      <c r="A237" s="24"/>
      <c r="B237" s="592"/>
      <c r="C237" s="592"/>
      <c r="D237" s="592"/>
      <c r="E237" s="592"/>
      <c r="F237" s="592"/>
      <c r="G237" s="592"/>
      <c r="H237" s="592"/>
      <c r="I237" s="592"/>
      <c r="J237" s="592"/>
      <c r="K237" s="24"/>
    </row>
    <row r="238" spans="1:11" ht="16.5">
      <c r="A238" s="24"/>
      <c r="B238" s="448"/>
      <c r="C238" s="448"/>
      <c r="D238" s="448"/>
      <c r="E238" s="448"/>
      <c r="F238" s="448"/>
      <c r="G238" s="448"/>
      <c r="H238" s="448"/>
      <c r="I238" s="448"/>
      <c r="J238" s="448"/>
      <c r="K238" s="24"/>
    </row>
    <row r="239" spans="1:11" ht="16.5">
      <c r="A239" s="30"/>
      <c r="B239" s="448"/>
      <c r="C239" s="448"/>
      <c r="D239" s="448"/>
      <c r="E239" s="448"/>
      <c r="F239" s="448"/>
      <c r="G239" s="448"/>
      <c r="H239" s="448"/>
      <c r="I239" s="448"/>
      <c r="J239" s="448"/>
      <c r="K239" s="30"/>
    </row>
    <row r="240" spans="2:10" ht="16.5">
      <c r="B240" s="444"/>
      <c r="C240" s="444"/>
      <c r="D240" s="444"/>
      <c r="E240" s="444"/>
      <c r="F240" s="444"/>
      <c r="G240" s="444"/>
      <c r="H240" s="444"/>
      <c r="I240" s="444"/>
      <c r="J240" s="444"/>
    </row>
    <row r="241" spans="2:10" ht="12.75">
      <c r="B241" s="207"/>
      <c r="C241" s="207"/>
      <c r="D241" s="207"/>
      <c r="E241" s="207"/>
      <c r="F241" s="207"/>
      <c r="G241" s="207"/>
      <c r="H241" s="207"/>
      <c r="I241" s="207"/>
      <c r="J241" s="207"/>
    </row>
    <row r="242" spans="2:10" ht="12.75">
      <c r="B242" s="207"/>
      <c r="C242" s="207"/>
      <c r="D242" s="207"/>
      <c r="E242" s="207"/>
      <c r="F242" s="207"/>
      <c r="G242" s="207"/>
      <c r="H242" s="207"/>
      <c r="I242" s="207"/>
      <c r="J242" s="207"/>
    </row>
    <row r="243" spans="2:10" ht="12.75">
      <c r="B243" s="207"/>
      <c r="C243" s="207"/>
      <c r="D243" s="207"/>
      <c r="E243" s="207"/>
      <c r="F243" s="207"/>
      <c r="G243" s="207"/>
      <c r="H243" s="207"/>
      <c r="I243" s="207"/>
      <c r="J243" s="207"/>
    </row>
    <row r="244" spans="2:10" ht="12.75">
      <c r="B244" s="207"/>
      <c r="C244" s="207"/>
      <c r="D244" s="207"/>
      <c r="E244" s="207"/>
      <c r="F244" s="207"/>
      <c r="G244" s="207"/>
      <c r="H244" s="207"/>
      <c r="I244" s="207"/>
      <c r="J244" s="207"/>
    </row>
    <row r="245" spans="2:10" ht="12.75">
      <c r="B245" s="207"/>
      <c r="C245" s="207"/>
      <c r="D245" s="207"/>
      <c r="E245" s="207"/>
      <c r="F245" s="207"/>
      <c r="G245" s="207"/>
      <c r="H245" s="207"/>
      <c r="I245" s="207"/>
      <c r="J245" s="207"/>
    </row>
  </sheetData>
  <sheetProtection password="DCD0" sheet="1" objects="1" scenarios="1"/>
  <mergeCells count="40">
    <mergeCell ref="B232:J237"/>
    <mergeCell ref="B7:J10"/>
    <mergeCell ref="B43:J46"/>
    <mergeCell ref="B49:J50"/>
    <mergeCell ref="B155:J158"/>
    <mergeCell ref="B181:J184"/>
    <mergeCell ref="B214:J218"/>
    <mergeCell ref="B219:J222"/>
    <mergeCell ref="C146:J147"/>
    <mergeCell ref="B151:J154"/>
    <mergeCell ref="B4:J4"/>
    <mergeCell ref="C40:J41"/>
    <mergeCell ref="C121:J122"/>
    <mergeCell ref="B126:J129"/>
    <mergeCell ref="B123:J125"/>
    <mergeCell ref="B104:J107"/>
    <mergeCell ref="B108:J112"/>
    <mergeCell ref="B24:J28"/>
    <mergeCell ref="B65:J67"/>
    <mergeCell ref="B71:J74"/>
    <mergeCell ref="B148:J150"/>
    <mergeCell ref="B130:J132"/>
    <mergeCell ref="B133:J137"/>
    <mergeCell ref="B138:J142"/>
    <mergeCell ref="B223:J227"/>
    <mergeCell ref="B205:J209"/>
    <mergeCell ref="B159:J164"/>
    <mergeCell ref="B165:J167"/>
    <mergeCell ref="B168:J173"/>
    <mergeCell ref="B178:J180"/>
    <mergeCell ref="B185:J187"/>
    <mergeCell ref="B188:J192"/>
    <mergeCell ref="B193:J198"/>
    <mergeCell ref="B203:J204"/>
    <mergeCell ref="B60:J61"/>
    <mergeCell ref="B85:J88"/>
    <mergeCell ref="B113:J117"/>
    <mergeCell ref="B33:J34"/>
    <mergeCell ref="B78:J81"/>
    <mergeCell ref="B92:J96"/>
  </mergeCells>
  <printOptions/>
  <pageMargins left="0.63" right="0.26" top="0.81" bottom="0.84" header="0.492125985" footer="0.492125985"/>
  <pageSetup horizontalDpi="300" verticalDpi="300" orientation="portrait" paperSize="9" scale="95" r:id="rId2"/>
  <headerFooter alignWithMargins="0">
    <oddHeader>&amp;R
</oddHeader>
  </headerFooter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10"/>
  <dimension ref="A1:C654"/>
  <sheetViews>
    <sheetView showGridLines="0" showRowColHeaders="0" workbookViewId="0" topLeftCell="A1">
      <selection activeCell="A1" sqref="A1"/>
    </sheetView>
  </sheetViews>
  <sheetFormatPr defaultColWidth="9.140625" defaultRowHeight="12.75"/>
  <cols>
    <col min="1" max="1" width="7.8515625" style="0" customWidth="1"/>
    <col min="2" max="2" width="5.140625" style="34" customWidth="1"/>
    <col min="3" max="3" width="54.421875" style="0" customWidth="1"/>
    <col min="7" max="16384" width="0" style="0" hidden="1" customWidth="1"/>
  </cols>
  <sheetData>
    <row r="1" ht="32.25" customHeight="1">
      <c r="A1" s="35"/>
    </row>
    <row r="2" spans="1:3" ht="41.25" customHeight="1">
      <c r="A2" s="562" t="s">
        <v>590</v>
      </c>
      <c r="B2" s="562"/>
      <c r="C2" s="562"/>
    </row>
    <row r="3" spans="1:3" ht="12.75" customHeight="1">
      <c r="A3" s="563" t="s">
        <v>1004</v>
      </c>
      <c r="B3" s="563"/>
      <c r="C3" s="563"/>
    </row>
    <row r="4" spans="1:3" ht="13.5">
      <c r="A4" s="30"/>
      <c r="B4" s="31"/>
      <c r="C4" s="10"/>
    </row>
    <row r="5" spans="2:3" ht="13.5">
      <c r="B5" s="32">
        <v>1</v>
      </c>
      <c r="C5" s="36" t="s">
        <v>1000</v>
      </c>
    </row>
    <row r="6" spans="2:3" ht="13.5">
      <c r="B6" s="33">
        <f>B5+1</f>
        <v>2</v>
      </c>
      <c r="C6" s="37" t="s">
        <v>302</v>
      </c>
    </row>
    <row r="7" spans="2:3" ht="13.5">
      <c r="B7" s="33">
        <f aca="true" t="shared" si="0" ref="B7:B70">B6+1</f>
        <v>3</v>
      </c>
      <c r="C7" s="37" t="s">
        <v>242</v>
      </c>
    </row>
    <row r="8" spans="2:3" ht="13.5">
      <c r="B8" s="33">
        <f t="shared" si="0"/>
        <v>4</v>
      </c>
      <c r="C8" s="36" t="s">
        <v>591</v>
      </c>
    </row>
    <row r="9" spans="2:3" ht="13.5">
      <c r="B9" s="33">
        <f t="shared" si="0"/>
        <v>5</v>
      </c>
      <c r="C9" s="36" t="s">
        <v>592</v>
      </c>
    </row>
    <row r="10" spans="2:3" ht="13.5">
      <c r="B10" s="33">
        <f t="shared" si="0"/>
        <v>6</v>
      </c>
      <c r="C10" s="36" t="s">
        <v>593</v>
      </c>
    </row>
    <row r="11" spans="2:3" ht="13.5">
      <c r="B11" s="33">
        <f t="shared" si="0"/>
        <v>7</v>
      </c>
      <c r="C11" s="37" t="s">
        <v>522</v>
      </c>
    </row>
    <row r="12" spans="2:3" ht="13.5">
      <c r="B12" s="33">
        <f t="shared" si="0"/>
        <v>8</v>
      </c>
      <c r="C12" s="36" t="s">
        <v>594</v>
      </c>
    </row>
    <row r="13" spans="2:3" ht="13.5">
      <c r="B13" s="33">
        <f t="shared" si="0"/>
        <v>9</v>
      </c>
      <c r="C13" s="37" t="s">
        <v>303</v>
      </c>
    </row>
    <row r="14" spans="2:3" ht="13.5">
      <c r="B14" s="33">
        <f t="shared" si="0"/>
        <v>10</v>
      </c>
      <c r="C14" s="36" t="s">
        <v>595</v>
      </c>
    </row>
    <row r="15" spans="2:3" ht="13.5">
      <c r="B15" s="33">
        <f t="shared" si="0"/>
        <v>11</v>
      </c>
      <c r="C15" s="37" t="s">
        <v>304</v>
      </c>
    </row>
    <row r="16" spans="2:3" ht="13.5">
      <c r="B16" s="33">
        <f t="shared" si="0"/>
        <v>12</v>
      </c>
      <c r="C16" s="37" t="s">
        <v>243</v>
      </c>
    </row>
    <row r="17" spans="2:3" ht="13.5">
      <c r="B17" s="33">
        <f t="shared" si="0"/>
        <v>13</v>
      </c>
      <c r="C17" s="36" t="s">
        <v>596</v>
      </c>
    </row>
    <row r="18" spans="2:3" ht="13.5">
      <c r="B18" s="33">
        <f t="shared" si="0"/>
        <v>14</v>
      </c>
      <c r="C18" s="36" t="s">
        <v>597</v>
      </c>
    </row>
    <row r="19" spans="2:3" ht="13.5">
      <c r="B19" s="33">
        <f t="shared" si="0"/>
        <v>15</v>
      </c>
      <c r="C19" s="37" t="s">
        <v>305</v>
      </c>
    </row>
    <row r="20" spans="2:3" ht="13.5">
      <c r="B20" s="33">
        <f t="shared" si="0"/>
        <v>16</v>
      </c>
      <c r="C20" s="37" t="s">
        <v>306</v>
      </c>
    </row>
    <row r="21" spans="2:3" ht="13.5">
      <c r="B21" s="33">
        <f t="shared" si="0"/>
        <v>17</v>
      </c>
      <c r="C21" s="37" t="s">
        <v>307</v>
      </c>
    </row>
    <row r="22" spans="2:3" ht="13.5">
      <c r="B22" s="33">
        <f t="shared" si="0"/>
        <v>18</v>
      </c>
      <c r="C22" s="37" t="s">
        <v>523</v>
      </c>
    </row>
    <row r="23" spans="2:3" ht="13.5">
      <c r="B23" s="33">
        <f t="shared" si="0"/>
        <v>19</v>
      </c>
      <c r="C23" s="36" t="s">
        <v>598</v>
      </c>
    </row>
    <row r="24" spans="2:3" ht="13.5">
      <c r="B24" s="33">
        <f t="shared" si="0"/>
        <v>20</v>
      </c>
      <c r="C24" s="36" t="s">
        <v>599</v>
      </c>
    </row>
    <row r="25" spans="2:3" ht="13.5">
      <c r="B25" s="33">
        <f t="shared" si="0"/>
        <v>21</v>
      </c>
      <c r="C25" s="37" t="s">
        <v>524</v>
      </c>
    </row>
    <row r="26" spans="2:3" ht="13.5">
      <c r="B26" s="33">
        <f t="shared" si="0"/>
        <v>22</v>
      </c>
      <c r="C26" s="36" t="s">
        <v>600</v>
      </c>
    </row>
    <row r="27" spans="2:3" ht="13.5">
      <c r="B27" s="33">
        <f t="shared" si="0"/>
        <v>23</v>
      </c>
      <c r="C27" s="36" t="s">
        <v>601</v>
      </c>
    </row>
    <row r="28" spans="2:3" ht="13.5">
      <c r="B28" s="33">
        <f t="shared" si="0"/>
        <v>24</v>
      </c>
      <c r="C28" s="37" t="s">
        <v>308</v>
      </c>
    </row>
    <row r="29" spans="2:3" ht="13.5">
      <c r="B29" s="33">
        <f t="shared" si="0"/>
        <v>25</v>
      </c>
      <c r="C29" s="36" t="s">
        <v>602</v>
      </c>
    </row>
    <row r="30" spans="2:3" ht="13.5">
      <c r="B30" s="33">
        <f t="shared" si="0"/>
        <v>26</v>
      </c>
      <c r="C30" s="37" t="s">
        <v>309</v>
      </c>
    </row>
    <row r="31" spans="2:3" ht="13.5">
      <c r="B31" s="33">
        <f t="shared" si="0"/>
        <v>27</v>
      </c>
      <c r="C31" s="37" t="s">
        <v>310</v>
      </c>
    </row>
    <row r="32" spans="2:3" ht="13.5">
      <c r="B32" s="33">
        <f t="shared" si="0"/>
        <v>28</v>
      </c>
      <c r="C32" s="37" t="s">
        <v>311</v>
      </c>
    </row>
    <row r="33" spans="2:3" ht="13.5">
      <c r="B33" s="33">
        <f t="shared" si="0"/>
        <v>29</v>
      </c>
      <c r="C33" s="36" t="s">
        <v>603</v>
      </c>
    </row>
    <row r="34" spans="2:3" ht="13.5">
      <c r="B34" s="33">
        <f t="shared" si="0"/>
        <v>30</v>
      </c>
      <c r="C34" s="36" t="s">
        <v>604</v>
      </c>
    </row>
    <row r="35" spans="2:3" ht="13.5">
      <c r="B35" s="33">
        <f t="shared" si="0"/>
        <v>31</v>
      </c>
      <c r="C35" s="36" t="s">
        <v>605</v>
      </c>
    </row>
    <row r="36" spans="2:3" ht="13.5">
      <c r="B36" s="33">
        <f t="shared" si="0"/>
        <v>32</v>
      </c>
      <c r="C36" s="36" t="s">
        <v>606</v>
      </c>
    </row>
    <row r="37" spans="2:3" ht="13.5">
      <c r="B37" s="33">
        <f t="shared" si="0"/>
        <v>33</v>
      </c>
      <c r="C37" s="36" t="s">
        <v>607</v>
      </c>
    </row>
    <row r="38" spans="2:3" ht="13.5">
      <c r="B38" s="33">
        <f t="shared" si="0"/>
        <v>34</v>
      </c>
      <c r="C38" s="36" t="s">
        <v>608</v>
      </c>
    </row>
    <row r="39" spans="2:3" ht="13.5">
      <c r="B39" s="33">
        <f t="shared" si="0"/>
        <v>35</v>
      </c>
      <c r="C39" s="37" t="s">
        <v>312</v>
      </c>
    </row>
    <row r="40" spans="2:3" ht="13.5">
      <c r="B40" s="33">
        <f t="shared" si="0"/>
        <v>36</v>
      </c>
      <c r="C40" s="37" t="s">
        <v>525</v>
      </c>
    </row>
    <row r="41" spans="2:3" ht="13.5">
      <c r="B41" s="33">
        <f t="shared" si="0"/>
        <v>37</v>
      </c>
      <c r="C41" s="37" t="s">
        <v>313</v>
      </c>
    </row>
    <row r="42" spans="2:3" ht="13.5">
      <c r="B42" s="33">
        <f t="shared" si="0"/>
        <v>38</v>
      </c>
      <c r="C42" s="36" t="s">
        <v>609</v>
      </c>
    </row>
    <row r="43" spans="2:3" ht="13.5">
      <c r="B43" s="33">
        <f t="shared" si="0"/>
        <v>39</v>
      </c>
      <c r="C43" s="37" t="s">
        <v>526</v>
      </c>
    </row>
    <row r="44" spans="2:3" ht="13.5">
      <c r="B44" s="33">
        <f t="shared" si="0"/>
        <v>40</v>
      </c>
      <c r="C44" s="37" t="s">
        <v>314</v>
      </c>
    </row>
    <row r="45" spans="2:3" ht="13.5">
      <c r="B45" s="33">
        <f t="shared" si="0"/>
        <v>41</v>
      </c>
      <c r="C45" s="37" t="s">
        <v>315</v>
      </c>
    </row>
    <row r="46" spans="2:3" ht="13.5">
      <c r="B46" s="33">
        <f t="shared" si="0"/>
        <v>42</v>
      </c>
      <c r="C46" s="38" t="s">
        <v>527</v>
      </c>
    </row>
    <row r="47" spans="2:3" ht="13.5">
      <c r="B47" s="33">
        <f t="shared" si="0"/>
        <v>43</v>
      </c>
      <c r="C47" s="37" t="s">
        <v>244</v>
      </c>
    </row>
    <row r="48" spans="2:3" ht="13.5">
      <c r="B48" s="33">
        <f t="shared" si="0"/>
        <v>44</v>
      </c>
      <c r="C48" s="36" t="s">
        <v>610</v>
      </c>
    </row>
    <row r="49" spans="2:3" ht="13.5">
      <c r="B49" s="33">
        <f t="shared" si="0"/>
        <v>45</v>
      </c>
      <c r="C49" s="36" t="s">
        <v>611</v>
      </c>
    </row>
    <row r="50" spans="2:3" ht="13.5">
      <c r="B50" s="33">
        <f t="shared" si="0"/>
        <v>46</v>
      </c>
      <c r="C50" s="36" t="s">
        <v>612</v>
      </c>
    </row>
    <row r="51" spans="2:3" ht="13.5">
      <c r="B51" s="33">
        <f t="shared" si="0"/>
        <v>47</v>
      </c>
      <c r="C51" s="37" t="s">
        <v>316</v>
      </c>
    </row>
    <row r="52" spans="2:3" ht="13.5">
      <c r="B52" s="33">
        <f t="shared" si="0"/>
        <v>48</v>
      </c>
      <c r="C52" s="37" t="s">
        <v>317</v>
      </c>
    </row>
    <row r="53" spans="2:3" ht="13.5">
      <c r="B53" s="33">
        <f t="shared" si="0"/>
        <v>49</v>
      </c>
      <c r="C53" s="36" t="s">
        <v>613</v>
      </c>
    </row>
    <row r="54" spans="2:3" ht="13.5">
      <c r="B54" s="33">
        <f t="shared" si="0"/>
        <v>50</v>
      </c>
      <c r="C54" s="37" t="s">
        <v>528</v>
      </c>
    </row>
    <row r="55" spans="2:3" ht="13.5">
      <c r="B55" s="33">
        <f t="shared" si="0"/>
        <v>51</v>
      </c>
      <c r="C55" s="37" t="s">
        <v>529</v>
      </c>
    </row>
    <row r="56" spans="2:3" ht="13.5">
      <c r="B56" s="33">
        <f t="shared" si="0"/>
        <v>52</v>
      </c>
      <c r="C56" s="37" t="s">
        <v>318</v>
      </c>
    </row>
    <row r="57" spans="2:3" ht="13.5">
      <c r="B57" s="33">
        <f t="shared" si="0"/>
        <v>53</v>
      </c>
      <c r="C57" s="37" t="s">
        <v>319</v>
      </c>
    </row>
    <row r="58" spans="2:3" ht="13.5">
      <c r="B58" s="33">
        <f t="shared" si="0"/>
        <v>54</v>
      </c>
      <c r="C58" s="37" t="s">
        <v>245</v>
      </c>
    </row>
    <row r="59" spans="2:3" ht="13.5">
      <c r="B59" s="33">
        <f t="shared" si="0"/>
        <v>55</v>
      </c>
      <c r="C59" s="37" t="s">
        <v>320</v>
      </c>
    </row>
    <row r="60" spans="2:3" ht="13.5">
      <c r="B60" s="33">
        <f t="shared" si="0"/>
        <v>56</v>
      </c>
      <c r="C60" s="36" t="s">
        <v>614</v>
      </c>
    </row>
    <row r="61" spans="2:3" ht="13.5">
      <c r="B61" s="33">
        <f t="shared" si="0"/>
        <v>57</v>
      </c>
      <c r="C61" s="37" t="s">
        <v>321</v>
      </c>
    </row>
    <row r="62" spans="2:3" ht="13.5">
      <c r="B62" s="33">
        <f t="shared" si="0"/>
        <v>58</v>
      </c>
      <c r="C62" s="37" t="s">
        <v>322</v>
      </c>
    </row>
    <row r="63" spans="2:3" ht="13.5">
      <c r="B63" s="33">
        <f t="shared" si="0"/>
        <v>59</v>
      </c>
      <c r="C63" s="36" t="s">
        <v>615</v>
      </c>
    </row>
    <row r="64" spans="2:3" ht="13.5">
      <c r="B64" s="33">
        <f t="shared" si="0"/>
        <v>60</v>
      </c>
      <c r="C64" s="36" t="s">
        <v>616</v>
      </c>
    </row>
    <row r="65" spans="2:3" ht="13.5">
      <c r="B65" s="33">
        <f t="shared" si="0"/>
        <v>61</v>
      </c>
      <c r="C65" s="37" t="s">
        <v>246</v>
      </c>
    </row>
    <row r="66" spans="2:3" ht="13.5">
      <c r="B66" s="33">
        <f t="shared" si="0"/>
        <v>62</v>
      </c>
      <c r="C66" s="36" t="s">
        <v>617</v>
      </c>
    </row>
    <row r="67" spans="2:3" ht="13.5">
      <c r="B67" s="33">
        <f t="shared" si="0"/>
        <v>63</v>
      </c>
      <c r="C67" s="37" t="s">
        <v>323</v>
      </c>
    </row>
    <row r="68" spans="2:3" ht="13.5">
      <c r="B68" s="33">
        <f t="shared" si="0"/>
        <v>64</v>
      </c>
      <c r="C68" s="36" t="s">
        <v>618</v>
      </c>
    </row>
    <row r="69" spans="2:3" ht="13.5">
      <c r="B69" s="33">
        <f t="shared" si="0"/>
        <v>65</v>
      </c>
      <c r="C69" s="37" t="s">
        <v>324</v>
      </c>
    </row>
    <row r="70" spans="2:3" ht="13.5">
      <c r="B70" s="33">
        <f t="shared" si="0"/>
        <v>66</v>
      </c>
      <c r="C70" s="36" t="s">
        <v>619</v>
      </c>
    </row>
    <row r="71" spans="2:3" ht="13.5">
      <c r="B71" s="33">
        <f aca="true" t="shared" si="1" ref="B71:B134">B70+1</f>
        <v>67</v>
      </c>
      <c r="C71" s="36" t="s">
        <v>620</v>
      </c>
    </row>
    <row r="72" spans="2:3" ht="13.5">
      <c r="B72" s="33">
        <f t="shared" si="1"/>
        <v>68</v>
      </c>
      <c r="C72" s="37" t="s">
        <v>325</v>
      </c>
    </row>
    <row r="73" spans="2:3" ht="13.5">
      <c r="B73" s="33">
        <f t="shared" si="1"/>
        <v>69</v>
      </c>
      <c r="C73" s="37" t="s">
        <v>326</v>
      </c>
    </row>
    <row r="74" spans="2:3" ht="13.5">
      <c r="B74" s="33">
        <f t="shared" si="1"/>
        <v>70</v>
      </c>
      <c r="C74" s="36" t="s">
        <v>621</v>
      </c>
    </row>
    <row r="75" spans="2:3" ht="13.5">
      <c r="B75" s="33">
        <f t="shared" si="1"/>
        <v>71</v>
      </c>
      <c r="C75" s="36" t="s">
        <v>622</v>
      </c>
    </row>
    <row r="76" spans="2:3" ht="13.5">
      <c r="B76" s="33">
        <f t="shared" si="1"/>
        <v>72</v>
      </c>
      <c r="C76" s="37" t="s">
        <v>327</v>
      </c>
    </row>
    <row r="77" spans="2:3" ht="13.5">
      <c r="B77" s="33">
        <f t="shared" si="1"/>
        <v>73</v>
      </c>
      <c r="C77" s="37" t="s">
        <v>328</v>
      </c>
    </row>
    <row r="78" spans="2:3" ht="13.5">
      <c r="B78" s="33">
        <f t="shared" si="1"/>
        <v>74</v>
      </c>
      <c r="C78" s="37" t="s">
        <v>530</v>
      </c>
    </row>
    <row r="79" spans="2:3" ht="13.5">
      <c r="B79" s="33">
        <f t="shared" si="1"/>
        <v>75</v>
      </c>
      <c r="C79" s="36" t="s">
        <v>329</v>
      </c>
    </row>
    <row r="80" spans="2:3" ht="13.5">
      <c r="B80" s="33">
        <f t="shared" si="1"/>
        <v>76</v>
      </c>
      <c r="C80" s="36" t="s">
        <v>623</v>
      </c>
    </row>
    <row r="81" spans="2:3" ht="13.5">
      <c r="B81" s="33">
        <f t="shared" si="1"/>
        <v>77</v>
      </c>
      <c r="C81" s="37" t="s">
        <v>330</v>
      </c>
    </row>
    <row r="82" spans="2:3" ht="13.5">
      <c r="B82" s="33">
        <f t="shared" si="1"/>
        <v>78</v>
      </c>
      <c r="C82" s="36" t="s">
        <v>624</v>
      </c>
    </row>
    <row r="83" spans="2:3" ht="13.5">
      <c r="B83" s="33">
        <f t="shared" si="1"/>
        <v>79</v>
      </c>
      <c r="C83" s="37" t="s">
        <v>331</v>
      </c>
    </row>
    <row r="84" spans="2:3" ht="13.5">
      <c r="B84" s="33">
        <f t="shared" si="1"/>
        <v>80</v>
      </c>
      <c r="C84" s="37" t="s">
        <v>531</v>
      </c>
    </row>
    <row r="85" spans="2:3" ht="13.5">
      <c r="B85" s="33">
        <f t="shared" si="1"/>
        <v>81</v>
      </c>
      <c r="C85" s="37" t="s">
        <v>332</v>
      </c>
    </row>
    <row r="86" spans="2:3" ht="13.5">
      <c r="B86" s="33">
        <f t="shared" si="1"/>
        <v>82</v>
      </c>
      <c r="C86" s="37" t="s">
        <v>333</v>
      </c>
    </row>
    <row r="87" spans="2:3" ht="13.5">
      <c r="B87" s="33">
        <f t="shared" si="1"/>
        <v>83</v>
      </c>
      <c r="C87" s="37" t="s">
        <v>334</v>
      </c>
    </row>
    <row r="88" spans="2:3" ht="13.5">
      <c r="B88" s="33">
        <f t="shared" si="1"/>
        <v>84</v>
      </c>
      <c r="C88" s="36" t="s">
        <v>625</v>
      </c>
    </row>
    <row r="89" spans="2:3" ht="13.5">
      <c r="B89" s="33">
        <f t="shared" si="1"/>
        <v>85</v>
      </c>
      <c r="C89" s="36" t="s">
        <v>626</v>
      </c>
    </row>
    <row r="90" spans="2:3" ht="13.5">
      <c r="B90" s="33">
        <f t="shared" si="1"/>
        <v>86</v>
      </c>
      <c r="C90" s="36" t="s">
        <v>627</v>
      </c>
    </row>
    <row r="91" spans="2:3" ht="13.5">
      <c r="B91" s="33">
        <f t="shared" si="1"/>
        <v>87</v>
      </c>
      <c r="C91" s="37" t="s">
        <v>335</v>
      </c>
    </row>
    <row r="92" spans="2:3" ht="13.5">
      <c r="B92" s="33">
        <f t="shared" si="1"/>
        <v>88</v>
      </c>
      <c r="C92" s="36" t="s">
        <v>628</v>
      </c>
    </row>
    <row r="93" spans="2:3" ht="13.5">
      <c r="B93" s="33">
        <f t="shared" si="1"/>
        <v>89</v>
      </c>
      <c r="C93" s="36" t="s">
        <v>629</v>
      </c>
    </row>
    <row r="94" spans="2:3" ht="13.5">
      <c r="B94" s="33">
        <f t="shared" si="1"/>
        <v>90</v>
      </c>
      <c r="C94" s="36" t="s">
        <v>630</v>
      </c>
    </row>
    <row r="95" spans="2:3" ht="13.5">
      <c r="B95" s="33">
        <f t="shared" si="1"/>
        <v>91</v>
      </c>
      <c r="C95" s="37" t="s">
        <v>336</v>
      </c>
    </row>
    <row r="96" spans="2:3" ht="13.5">
      <c r="B96" s="33">
        <f t="shared" si="1"/>
        <v>92</v>
      </c>
      <c r="C96" s="36" t="s">
        <v>631</v>
      </c>
    </row>
    <row r="97" spans="2:3" ht="13.5">
      <c r="B97" s="33">
        <f t="shared" si="1"/>
        <v>93</v>
      </c>
      <c r="C97" s="37" t="s">
        <v>337</v>
      </c>
    </row>
    <row r="98" spans="2:3" ht="13.5">
      <c r="B98" s="33">
        <f t="shared" si="1"/>
        <v>94</v>
      </c>
      <c r="C98" s="39" t="s">
        <v>338</v>
      </c>
    </row>
    <row r="99" spans="2:3" ht="13.5">
      <c r="B99" s="33">
        <f t="shared" si="1"/>
        <v>95</v>
      </c>
      <c r="C99" s="36" t="s">
        <v>632</v>
      </c>
    </row>
    <row r="100" spans="2:3" ht="13.5">
      <c r="B100" s="33">
        <f t="shared" si="1"/>
        <v>96</v>
      </c>
      <c r="C100" s="39" t="s">
        <v>339</v>
      </c>
    </row>
    <row r="101" spans="2:3" ht="13.5">
      <c r="B101" s="33">
        <f t="shared" si="1"/>
        <v>97</v>
      </c>
      <c r="C101" s="39" t="s">
        <v>340</v>
      </c>
    </row>
    <row r="102" spans="2:3" ht="13.5">
      <c r="B102" s="33">
        <f t="shared" si="1"/>
        <v>98</v>
      </c>
      <c r="C102" s="39" t="s">
        <v>341</v>
      </c>
    </row>
    <row r="103" spans="2:3" ht="13.5">
      <c r="B103" s="33">
        <f t="shared" si="1"/>
        <v>99</v>
      </c>
      <c r="C103" s="37" t="s">
        <v>342</v>
      </c>
    </row>
    <row r="104" spans="2:3" ht="13.5">
      <c r="B104" s="33">
        <f t="shared" si="1"/>
        <v>100</v>
      </c>
      <c r="C104" s="36" t="s">
        <v>633</v>
      </c>
    </row>
    <row r="105" spans="2:3" ht="13.5">
      <c r="B105" s="33">
        <f t="shared" si="1"/>
        <v>101</v>
      </c>
      <c r="C105" s="37" t="s">
        <v>247</v>
      </c>
    </row>
    <row r="106" spans="2:3" ht="13.5">
      <c r="B106" s="33">
        <f t="shared" si="1"/>
        <v>102</v>
      </c>
      <c r="C106" s="36" t="s">
        <v>634</v>
      </c>
    </row>
    <row r="107" spans="2:3" ht="13.5">
      <c r="B107" s="33">
        <f t="shared" si="1"/>
        <v>103</v>
      </c>
      <c r="C107" s="36" t="s">
        <v>635</v>
      </c>
    </row>
    <row r="108" spans="2:3" ht="13.5">
      <c r="B108" s="33">
        <f t="shared" si="1"/>
        <v>104</v>
      </c>
      <c r="C108" s="36" t="s">
        <v>636</v>
      </c>
    </row>
    <row r="109" spans="2:3" ht="13.5">
      <c r="B109" s="33">
        <f t="shared" si="1"/>
        <v>105</v>
      </c>
      <c r="C109" s="37" t="s">
        <v>343</v>
      </c>
    </row>
    <row r="110" spans="2:3" ht="13.5">
      <c r="B110" s="33">
        <f t="shared" si="1"/>
        <v>106</v>
      </c>
      <c r="C110" s="37" t="s">
        <v>346</v>
      </c>
    </row>
    <row r="111" spans="2:3" ht="13.5">
      <c r="B111" s="33">
        <f t="shared" si="1"/>
        <v>107</v>
      </c>
      <c r="C111" s="39" t="s">
        <v>347</v>
      </c>
    </row>
    <row r="112" spans="2:3" ht="13.5">
      <c r="B112" s="33">
        <f t="shared" si="1"/>
        <v>108</v>
      </c>
      <c r="C112" s="37" t="s">
        <v>348</v>
      </c>
    </row>
    <row r="113" spans="2:3" ht="13.5">
      <c r="B113" s="33">
        <f t="shared" si="1"/>
        <v>109</v>
      </c>
      <c r="C113" s="37" t="s">
        <v>349</v>
      </c>
    </row>
    <row r="114" spans="2:3" ht="13.5">
      <c r="B114" s="33">
        <f t="shared" si="1"/>
        <v>110</v>
      </c>
      <c r="C114" s="36" t="s">
        <v>637</v>
      </c>
    </row>
    <row r="115" spans="2:3" ht="13.5">
      <c r="B115" s="33">
        <f t="shared" si="1"/>
        <v>111</v>
      </c>
      <c r="C115" s="36" t="s">
        <v>638</v>
      </c>
    </row>
    <row r="116" spans="2:3" ht="13.5">
      <c r="B116" s="33">
        <f t="shared" si="1"/>
        <v>112</v>
      </c>
      <c r="C116" s="36" t="s">
        <v>639</v>
      </c>
    </row>
    <row r="117" spans="2:3" ht="13.5">
      <c r="B117" s="33">
        <f t="shared" si="1"/>
        <v>113</v>
      </c>
      <c r="C117" s="40" t="s">
        <v>350</v>
      </c>
    </row>
    <row r="118" spans="2:3" ht="13.5">
      <c r="B118" s="33">
        <f t="shared" si="1"/>
        <v>114</v>
      </c>
      <c r="C118" s="36" t="s">
        <v>351</v>
      </c>
    </row>
    <row r="119" spans="2:3" ht="13.5">
      <c r="B119" s="33">
        <f t="shared" si="1"/>
        <v>115</v>
      </c>
      <c r="C119" s="36" t="s">
        <v>533</v>
      </c>
    </row>
    <row r="120" spans="2:3" ht="13.5">
      <c r="B120" s="33">
        <f t="shared" si="1"/>
        <v>116</v>
      </c>
      <c r="C120" s="36" t="s">
        <v>248</v>
      </c>
    </row>
    <row r="121" spans="2:3" ht="13.5">
      <c r="B121" s="33">
        <f t="shared" si="1"/>
        <v>117</v>
      </c>
      <c r="C121" s="36" t="s">
        <v>640</v>
      </c>
    </row>
    <row r="122" spans="2:3" ht="13.5">
      <c r="B122" s="33">
        <f t="shared" si="1"/>
        <v>118</v>
      </c>
      <c r="C122" s="36" t="s">
        <v>641</v>
      </c>
    </row>
    <row r="123" spans="2:3" ht="13.5">
      <c r="B123" s="33">
        <f t="shared" si="1"/>
        <v>119</v>
      </c>
      <c r="C123" s="36" t="s">
        <v>352</v>
      </c>
    </row>
    <row r="124" spans="2:3" ht="13.5">
      <c r="B124" s="33">
        <f t="shared" si="1"/>
        <v>120</v>
      </c>
      <c r="C124" s="36" t="s">
        <v>249</v>
      </c>
    </row>
    <row r="125" spans="2:3" ht="13.5">
      <c r="B125" s="33">
        <f t="shared" si="1"/>
        <v>121</v>
      </c>
      <c r="C125" s="36" t="s">
        <v>250</v>
      </c>
    </row>
    <row r="126" spans="2:3" ht="13.5">
      <c r="B126" s="33">
        <f t="shared" si="1"/>
        <v>122</v>
      </c>
      <c r="C126" s="36" t="s">
        <v>251</v>
      </c>
    </row>
    <row r="127" spans="2:3" ht="13.5">
      <c r="B127" s="33">
        <f t="shared" si="1"/>
        <v>123</v>
      </c>
      <c r="C127" s="36" t="s">
        <v>353</v>
      </c>
    </row>
    <row r="128" spans="2:3" ht="13.5">
      <c r="B128" s="33">
        <f t="shared" si="1"/>
        <v>124</v>
      </c>
      <c r="C128" s="36" t="s">
        <v>642</v>
      </c>
    </row>
    <row r="129" spans="2:3" ht="13.5">
      <c r="B129" s="33">
        <f t="shared" si="1"/>
        <v>125</v>
      </c>
      <c r="C129" s="36" t="s">
        <v>643</v>
      </c>
    </row>
    <row r="130" spans="2:3" ht="13.5">
      <c r="B130" s="33">
        <f t="shared" si="1"/>
        <v>126</v>
      </c>
      <c r="C130" s="36" t="s">
        <v>354</v>
      </c>
    </row>
    <row r="131" spans="2:3" ht="13.5">
      <c r="B131" s="33">
        <f t="shared" si="1"/>
        <v>127</v>
      </c>
      <c r="C131" s="36" t="s">
        <v>355</v>
      </c>
    </row>
    <row r="132" spans="2:3" ht="13.5">
      <c r="B132" s="33">
        <f t="shared" si="1"/>
        <v>128</v>
      </c>
      <c r="C132" s="36" t="s">
        <v>644</v>
      </c>
    </row>
    <row r="133" spans="2:3" ht="13.5">
      <c r="B133" s="33">
        <f t="shared" si="1"/>
        <v>129</v>
      </c>
      <c r="C133" s="37" t="s">
        <v>532</v>
      </c>
    </row>
    <row r="134" spans="2:3" ht="13.5">
      <c r="B134" s="33">
        <f t="shared" si="1"/>
        <v>130</v>
      </c>
      <c r="C134" s="36" t="s">
        <v>356</v>
      </c>
    </row>
    <row r="135" spans="2:3" ht="13.5">
      <c r="B135" s="33">
        <f aca="true" t="shared" si="2" ref="B135:B198">B134+1</f>
        <v>131</v>
      </c>
      <c r="C135" s="36" t="s">
        <v>252</v>
      </c>
    </row>
    <row r="136" spans="2:3" ht="13.5">
      <c r="B136" s="33">
        <f t="shared" si="2"/>
        <v>132</v>
      </c>
      <c r="C136" s="36" t="s">
        <v>645</v>
      </c>
    </row>
    <row r="137" spans="2:3" ht="13.5">
      <c r="B137" s="33">
        <f t="shared" si="2"/>
        <v>133</v>
      </c>
      <c r="C137" s="36" t="s">
        <v>357</v>
      </c>
    </row>
    <row r="138" spans="2:3" ht="13.5">
      <c r="B138" s="33">
        <f t="shared" si="2"/>
        <v>134</v>
      </c>
      <c r="C138" s="36" t="s">
        <v>646</v>
      </c>
    </row>
    <row r="139" spans="2:3" ht="13.5">
      <c r="B139" s="33">
        <f t="shared" si="2"/>
        <v>135</v>
      </c>
      <c r="C139" s="36" t="s">
        <v>647</v>
      </c>
    </row>
    <row r="140" spans="2:3" ht="13.5">
      <c r="B140" s="33">
        <f t="shared" si="2"/>
        <v>136</v>
      </c>
      <c r="C140" s="36" t="s">
        <v>358</v>
      </c>
    </row>
    <row r="141" spans="2:3" ht="13.5">
      <c r="B141" s="33">
        <f t="shared" si="2"/>
        <v>137</v>
      </c>
      <c r="C141" s="36" t="s">
        <v>534</v>
      </c>
    </row>
    <row r="142" spans="2:3" ht="13.5">
      <c r="B142" s="33">
        <f t="shared" si="2"/>
        <v>138</v>
      </c>
      <c r="C142" s="36" t="s">
        <v>648</v>
      </c>
    </row>
    <row r="143" spans="2:3" ht="13.5">
      <c r="B143" s="33">
        <f t="shared" si="2"/>
        <v>139</v>
      </c>
      <c r="C143" s="36" t="s">
        <v>649</v>
      </c>
    </row>
    <row r="144" spans="2:3" ht="13.5">
      <c r="B144" s="33">
        <f t="shared" si="2"/>
        <v>140</v>
      </c>
      <c r="C144" s="36" t="s">
        <v>253</v>
      </c>
    </row>
    <row r="145" spans="2:3" ht="13.5">
      <c r="B145" s="33">
        <f t="shared" si="2"/>
        <v>141</v>
      </c>
      <c r="C145" s="36" t="s">
        <v>359</v>
      </c>
    </row>
    <row r="146" spans="2:3" ht="13.5">
      <c r="B146" s="33">
        <f t="shared" si="2"/>
        <v>142</v>
      </c>
      <c r="C146" s="36" t="s">
        <v>650</v>
      </c>
    </row>
    <row r="147" spans="2:3" ht="13.5">
      <c r="B147" s="33">
        <f t="shared" si="2"/>
        <v>143</v>
      </c>
      <c r="C147" s="36" t="s">
        <v>651</v>
      </c>
    </row>
    <row r="148" spans="2:3" ht="13.5">
      <c r="B148" s="33">
        <f t="shared" si="2"/>
        <v>144</v>
      </c>
      <c r="C148" s="36" t="s">
        <v>360</v>
      </c>
    </row>
    <row r="149" spans="2:3" ht="13.5">
      <c r="B149" s="33">
        <f t="shared" si="2"/>
        <v>145</v>
      </c>
      <c r="C149" s="36" t="s">
        <v>361</v>
      </c>
    </row>
    <row r="150" spans="2:3" ht="13.5">
      <c r="B150" s="33">
        <f t="shared" si="2"/>
        <v>146</v>
      </c>
      <c r="C150" s="36" t="s">
        <v>362</v>
      </c>
    </row>
    <row r="151" spans="2:3" ht="13.5">
      <c r="B151" s="33">
        <f t="shared" si="2"/>
        <v>147</v>
      </c>
      <c r="C151" s="36" t="s">
        <v>363</v>
      </c>
    </row>
    <row r="152" spans="2:3" ht="13.5">
      <c r="B152" s="33">
        <f t="shared" si="2"/>
        <v>148</v>
      </c>
      <c r="C152" s="36" t="s">
        <v>652</v>
      </c>
    </row>
    <row r="153" spans="2:3" ht="13.5">
      <c r="B153" s="33">
        <f t="shared" si="2"/>
        <v>149</v>
      </c>
      <c r="C153" s="36" t="s">
        <v>653</v>
      </c>
    </row>
    <row r="154" spans="2:3" ht="13.5">
      <c r="B154" s="33">
        <f t="shared" si="2"/>
        <v>150</v>
      </c>
      <c r="C154" s="36" t="s">
        <v>654</v>
      </c>
    </row>
    <row r="155" spans="2:3" ht="13.5">
      <c r="B155" s="33">
        <f t="shared" si="2"/>
        <v>151</v>
      </c>
      <c r="C155" s="36" t="s">
        <v>535</v>
      </c>
    </row>
    <row r="156" spans="2:3" ht="13.5">
      <c r="B156" s="33">
        <f t="shared" si="2"/>
        <v>152</v>
      </c>
      <c r="C156" s="36" t="s">
        <v>655</v>
      </c>
    </row>
    <row r="157" spans="2:3" ht="13.5">
      <c r="B157" s="33">
        <f t="shared" si="2"/>
        <v>153</v>
      </c>
      <c r="C157" s="36" t="s">
        <v>364</v>
      </c>
    </row>
    <row r="158" spans="2:3" ht="13.5">
      <c r="B158" s="33">
        <f t="shared" si="2"/>
        <v>154</v>
      </c>
      <c r="C158" s="36" t="s">
        <v>365</v>
      </c>
    </row>
    <row r="159" spans="2:3" ht="13.5">
      <c r="B159" s="33">
        <f t="shared" si="2"/>
        <v>155</v>
      </c>
      <c r="C159" s="36" t="s">
        <v>366</v>
      </c>
    </row>
    <row r="160" spans="2:3" ht="13.5">
      <c r="B160" s="33">
        <f t="shared" si="2"/>
        <v>156</v>
      </c>
      <c r="C160" s="36" t="s">
        <v>656</v>
      </c>
    </row>
    <row r="161" spans="2:3" ht="13.5">
      <c r="B161" s="33">
        <f t="shared" si="2"/>
        <v>157</v>
      </c>
      <c r="C161" s="36" t="s">
        <v>536</v>
      </c>
    </row>
    <row r="162" spans="2:3" ht="13.5">
      <c r="B162" s="33">
        <f t="shared" si="2"/>
        <v>158</v>
      </c>
      <c r="C162" s="36" t="s">
        <v>657</v>
      </c>
    </row>
    <row r="163" spans="2:3" ht="13.5">
      <c r="B163" s="33">
        <f t="shared" si="2"/>
        <v>159</v>
      </c>
      <c r="C163" s="36" t="s">
        <v>659</v>
      </c>
    </row>
    <row r="164" spans="2:3" ht="13.5">
      <c r="B164" s="33">
        <f t="shared" si="2"/>
        <v>160</v>
      </c>
      <c r="C164" s="36" t="s">
        <v>254</v>
      </c>
    </row>
    <row r="165" spans="2:3" ht="13.5">
      <c r="B165" s="33">
        <f t="shared" si="2"/>
        <v>161</v>
      </c>
      <c r="C165" s="36" t="s">
        <v>255</v>
      </c>
    </row>
    <row r="166" spans="2:3" ht="13.5">
      <c r="B166" s="33">
        <f t="shared" si="2"/>
        <v>162</v>
      </c>
      <c r="C166" s="36" t="s">
        <v>537</v>
      </c>
    </row>
    <row r="167" spans="2:3" ht="13.5">
      <c r="B167" s="33">
        <f t="shared" si="2"/>
        <v>163</v>
      </c>
      <c r="C167" s="36" t="s">
        <v>660</v>
      </c>
    </row>
    <row r="168" spans="2:3" ht="13.5">
      <c r="B168" s="33">
        <f t="shared" si="2"/>
        <v>164</v>
      </c>
      <c r="C168" s="36" t="s">
        <v>661</v>
      </c>
    </row>
    <row r="169" spans="2:3" ht="13.5">
      <c r="B169" s="33">
        <f t="shared" si="2"/>
        <v>165</v>
      </c>
      <c r="C169" s="36" t="s">
        <v>538</v>
      </c>
    </row>
    <row r="170" spans="2:3" ht="13.5">
      <c r="B170" s="33">
        <f t="shared" si="2"/>
        <v>166</v>
      </c>
      <c r="C170" s="36" t="s">
        <v>662</v>
      </c>
    </row>
    <row r="171" spans="2:3" ht="13.5">
      <c r="B171" s="33">
        <f t="shared" si="2"/>
        <v>167</v>
      </c>
      <c r="C171" s="36" t="s">
        <v>663</v>
      </c>
    </row>
    <row r="172" spans="2:3" ht="13.5">
      <c r="B172" s="33">
        <f t="shared" si="2"/>
        <v>168</v>
      </c>
      <c r="C172" s="36" t="s">
        <v>367</v>
      </c>
    </row>
    <row r="173" spans="2:3" ht="13.5">
      <c r="B173" s="33">
        <f t="shared" si="2"/>
        <v>169</v>
      </c>
      <c r="C173" s="36" t="s">
        <v>368</v>
      </c>
    </row>
    <row r="174" spans="2:3" ht="13.5">
      <c r="B174" s="33">
        <f t="shared" si="2"/>
        <v>170</v>
      </c>
      <c r="C174" s="36" t="s">
        <v>369</v>
      </c>
    </row>
    <row r="175" spans="2:3" ht="13.5">
      <c r="B175" s="33">
        <f t="shared" si="2"/>
        <v>171</v>
      </c>
      <c r="C175" s="36" t="s">
        <v>664</v>
      </c>
    </row>
    <row r="176" spans="2:3" ht="13.5">
      <c r="B176" s="33">
        <f t="shared" si="2"/>
        <v>172</v>
      </c>
      <c r="C176" s="36" t="s">
        <v>370</v>
      </c>
    </row>
    <row r="177" spans="2:3" ht="13.5">
      <c r="B177" s="33">
        <f t="shared" si="2"/>
        <v>173</v>
      </c>
      <c r="C177" s="36" t="s">
        <v>371</v>
      </c>
    </row>
    <row r="178" spans="2:3" ht="13.5">
      <c r="B178" s="33">
        <f t="shared" si="2"/>
        <v>174</v>
      </c>
      <c r="C178" s="36" t="s">
        <v>665</v>
      </c>
    </row>
    <row r="179" spans="2:3" ht="13.5">
      <c r="B179" s="33">
        <f t="shared" si="2"/>
        <v>175</v>
      </c>
      <c r="C179" s="36" t="s">
        <v>372</v>
      </c>
    </row>
    <row r="180" spans="2:3" ht="13.5">
      <c r="B180" s="33">
        <f t="shared" si="2"/>
        <v>176</v>
      </c>
      <c r="C180" s="36" t="s">
        <v>539</v>
      </c>
    </row>
    <row r="181" spans="2:3" ht="13.5">
      <c r="B181" s="33">
        <f t="shared" si="2"/>
        <v>177</v>
      </c>
      <c r="C181" s="36" t="s">
        <v>666</v>
      </c>
    </row>
    <row r="182" spans="2:3" ht="13.5">
      <c r="B182" s="33">
        <f t="shared" si="2"/>
        <v>178</v>
      </c>
      <c r="C182" s="36" t="s">
        <v>667</v>
      </c>
    </row>
    <row r="183" spans="2:3" ht="13.5">
      <c r="B183" s="33">
        <f t="shared" si="2"/>
        <v>179</v>
      </c>
      <c r="C183" s="36" t="s">
        <v>373</v>
      </c>
    </row>
    <row r="184" spans="2:3" ht="13.5">
      <c r="B184" s="33">
        <f t="shared" si="2"/>
        <v>180</v>
      </c>
      <c r="C184" s="36" t="s">
        <v>668</v>
      </c>
    </row>
    <row r="185" spans="2:3" ht="13.5">
      <c r="B185" s="33">
        <f t="shared" si="2"/>
        <v>181</v>
      </c>
      <c r="C185" s="36" t="s">
        <v>540</v>
      </c>
    </row>
    <row r="186" spans="2:3" ht="13.5">
      <c r="B186" s="33">
        <f t="shared" si="2"/>
        <v>182</v>
      </c>
      <c r="C186" s="36" t="s">
        <v>374</v>
      </c>
    </row>
    <row r="187" spans="2:3" ht="13.5">
      <c r="B187" s="33">
        <f t="shared" si="2"/>
        <v>183</v>
      </c>
      <c r="C187" s="36" t="s">
        <v>669</v>
      </c>
    </row>
    <row r="188" spans="2:3" ht="13.5">
      <c r="B188" s="33">
        <f t="shared" si="2"/>
        <v>184</v>
      </c>
      <c r="C188" s="36" t="s">
        <v>375</v>
      </c>
    </row>
    <row r="189" spans="2:3" ht="13.5">
      <c r="B189" s="33">
        <f t="shared" si="2"/>
        <v>185</v>
      </c>
      <c r="C189" s="36" t="s">
        <v>670</v>
      </c>
    </row>
    <row r="190" spans="2:3" ht="13.5">
      <c r="B190" s="33">
        <f t="shared" si="2"/>
        <v>186</v>
      </c>
      <c r="C190" s="36" t="s">
        <v>376</v>
      </c>
    </row>
    <row r="191" spans="2:3" ht="13.5">
      <c r="B191" s="33">
        <f t="shared" si="2"/>
        <v>187</v>
      </c>
      <c r="C191" s="36" t="s">
        <v>671</v>
      </c>
    </row>
    <row r="192" spans="2:3" ht="13.5">
      <c r="B192" s="33">
        <f t="shared" si="2"/>
        <v>188</v>
      </c>
      <c r="C192" s="36" t="s">
        <v>542</v>
      </c>
    </row>
    <row r="193" spans="2:3" ht="13.5">
      <c r="B193" s="33">
        <f t="shared" si="2"/>
        <v>189</v>
      </c>
      <c r="C193" s="36" t="s">
        <v>377</v>
      </c>
    </row>
    <row r="194" spans="2:3" ht="13.5">
      <c r="B194" s="33">
        <f t="shared" si="2"/>
        <v>190</v>
      </c>
      <c r="C194" s="36" t="s">
        <v>541</v>
      </c>
    </row>
    <row r="195" spans="2:3" ht="13.5">
      <c r="B195" s="33">
        <f t="shared" si="2"/>
        <v>191</v>
      </c>
      <c r="C195" s="36" t="s">
        <v>672</v>
      </c>
    </row>
    <row r="196" spans="2:3" ht="13.5">
      <c r="B196" s="33">
        <f t="shared" si="2"/>
        <v>192</v>
      </c>
      <c r="C196" s="36" t="s">
        <v>256</v>
      </c>
    </row>
    <row r="197" spans="2:3" ht="13.5">
      <c r="B197" s="33">
        <f t="shared" si="2"/>
        <v>193</v>
      </c>
      <c r="C197" s="36" t="s">
        <v>673</v>
      </c>
    </row>
    <row r="198" spans="2:3" ht="13.5">
      <c r="B198" s="33">
        <f t="shared" si="2"/>
        <v>194</v>
      </c>
      <c r="C198" s="36" t="s">
        <v>675</v>
      </c>
    </row>
    <row r="199" spans="2:3" ht="13.5">
      <c r="B199" s="33">
        <f aca="true" t="shared" si="3" ref="B199:B262">B198+1</f>
        <v>195</v>
      </c>
      <c r="C199" s="36" t="s">
        <v>378</v>
      </c>
    </row>
    <row r="200" spans="2:3" ht="13.5">
      <c r="B200" s="33">
        <f t="shared" si="3"/>
        <v>196</v>
      </c>
      <c r="C200" s="36" t="s">
        <v>257</v>
      </c>
    </row>
    <row r="201" spans="2:3" ht="13.5">
      <c r="B201" s="33">
        <f t="shared" si="3"/>
        <v>197</v>
      </c>
      <c r="C201" s="36" t="s">
        <v>379</v>
      </c>
    </row>
    <row r="202" spans="2:3" ht="13.5">
      <c r="B202" s="33">
        <f t="shared" si="3"/>
        <v>198</v>
      </c>
      <c r="C202" s="36" t="s">
        <v>674</v>
      </c>
    </row>
    <row r="203" spans="2:3" ht="13.5">
      <c r="B203" s="33">
        <f t="shared" si="3"/>
        <v>199</v>
      </c>
      <c r="C203" s="36" t="s">
        <v>380</v>
      </c>
    </row>
    <row r="204" spans="2:3" ht="13.5">
      <c r="B204" s="33">
        <f t="shared" si="3"/>
        <v>200</v>
      </c>
      <c r="C204" s="36" t="s">
        <v>543</v>
      </c>
    </row>
    <row r="205" spans="2:3" ht="13.5">
      <c r="B205" s="33">
        <f t="shared" si="3"/>
        <v>201</v>
      </c>
      <c r="C205" s="36" t="s">
        <v>676</v>
      </c>
    </row>
    <row r="206" spans="2:3" ht="13.5">
      <c r="B206" s="33">
        <f t="shared" si="3"/>
        <v>202</v>
      </c>
      <c r="C206" s="36" t="s">
        <v>677</v>
      </c>
    </row>
    <row r="207" spans="2:3" ht="13.5">
      <c r="B207" s="33">
        <f t="shared" si="3"/>
        <v>203</v>
      </c>
      <c r="C207" s="36" t="s">
        <v>678</v>
      </c>
    </row>
    <row r="208" spans="2:3" ht="13.5">
      <c r="B208" s="33">
        <f t="shared" si="3"/>
        <v>204</v>
      </c>
      <c r="C208" s="36" t="s">
        <v>679</v>
      </c>
    </row>
    <row r="209" spans="2:3" ht="13.5">
      <c r="B209" s="33">
        <f t="shared" si="3"/>
        <v>205</v>
      </c>
      <c r="C209" s="36" t="s">
        <v>680</v>
      </c>
    </row>
    <row r="210" spans="2:3" ht="13.5">
      <c r="B210" s="33">
        <f t="shared" si="3"/>
        <v>206</v>
      </c>
      <c r="C210" s="36" t="s">
        <v>544</v>
      </c>
    </row>
    <row r="211" spans="2:3" ht="13.5">
      <c r="B211" s="33">
        <f t="shared" si="3"/>
        <v>207</v>
      </c>
      <c r="C211" s="36" t="s">
        <v>681</v>
      </c>
    </row>
    <row r="212" spans="2:3" ht="13.5">
      <c r="B212" s="33">
        <f t="shared" si="3"/>
        <v>208</v>
      </c>
      <c r="C212" s="36" t="s">
        <v>682</v>
      </c>
    </row>
    <row r="213" spans="2:3" ht="13.5">
      <c r="B213" s="33">
        <f t="shared" si="3"/>
        <v>209</v>
      </c>
      <c r="C213" s="36" t="s">
        <v>381</v>
      </c>
    </row>
    <row r="214" spans="2:3" ht="13.5">
      <c r="B214" s="33">
        <f t="shared" si="3"/>
        <v>210</v>
      </c>
      <c r="C214" s="36" t="s">
        <v>382</v>
      </c>
    </row>
    <row r="215" spans="2:3" ht="13.5">
      <c r="B215" s="33">
        <f t="shared" si="3"/>
        <v>211</v>
      </c>
      <c r="C215" s="36" t="s">
        <v>383</v>
      </c>
    </row>
    <row r="216" spans="2:3" ht="13.5">
      <c r="B216" s="33">
        <f t="shared" si="3"/>
        <v>212</v>
      </c>
      <c r="C216" s="36" t="s">
        <v>683</v>
      </c>
    </row>
    <row r="217" spans="2:3" ht="13.5">
      <c r="B217" s="33">
        <f t="shared" si="3"/>
        <v>213</v>
      </c>
      <c r="C217" s="36" t="s">
        <v>258</v>
      </c>
    </row>
    <row r="218" spans="2:3" ht="13.5">
      <c r="B218" s="33">
        <f t="shared" si="3"/>
        <v>214</v>
      </c>
      <c r="C218" s="36" t="s">
        <v>384</v>
      </c>
    </row>
    <row r="219" spans="2:3" ht="13.5">
      <c r="B219" s="33">
        <f t="shared" si="3"/>
        <v>215</v>
      </c>
      <c r="C219" s="36" t="s">
        <v>385</v>
      </c>
    </row>
    <row r="220" spans="2:3" ht="13.5">
      <c r="B220" s="33">
        <f t="shared" si="3"/>
        <v>216</v>
      </c>
      <c r="C220" s="36" t="s">
        <v>259</v>
      </c>
    </row>
    <row r="221" spans="2:3" ht="13.5">
      <c r="B221" s="33">
        <f t="shared" si="3"/>
        <v>217</v>
      </c>
      <c r="C221" s="36" t="s">
        <v>545</v>
      </c>
    </row>
    <row r="222" spans="2:3" ht="13.5">
      <c r="B222" s="33">
        <f t="shared" si="3"/>
        <v>218</v>
      </c>
      <c r="C222" s="36" t="s">
        <v>546</v>
      </c>
    </row>
    <row r="223" spans="2:3" ht="13.5">
      <c r="B223" s="33">
        <f t="shared" si="3"/>
        <v>219</v>
      </c>
      <c r="C223" s="36" t="s">
        <v>684</v>
      </c>
    </row>
    <row r="224" spans="2:3" ht="13.5">
      <c r="B224" s="33">
        <f t="shared" si="3"/>
        <v>220</v>
      </c>
      <c r="C224" s="36" t="s">
        <v>547</v>
      </c>
    </row>
    <row r="225" spans="2:3" ht="13.5">
      <c r="B225" s="33">
        <f t="shared" si="3"/>
        <v>221</v>
      </c>
      <c r="C225" s="36" t="s">
        <v>386</v>
      </c>
    </row>
    <row r="226" spans="2:3" ht="13.5">
      <c r="B226" s="33">
        <f t="shared" si="3"/>
        <v>222</v>
      </c>
      <c r="C226" s="36" t="s">
        <v>685</v>
      </c>
    </row>
    <row r="227" spans="2:3" ht="13.5">
      <c r="B227" s="33">
        <f t="shared" si="3"/>
        <v>223</v>
      </c>
      <c r="C227" s="36" t="s">
        <v>387</v>
      </c>
    </row>
    <row r="228" spans="2:3" ht="13.5">
      <c r="B228" s="33">
        <f t="shared" si="3"/>
        <v>224</v>
      </c>
      <c r="C228" s="36" t="s">
        <v>548</v>
      </c>
    </row>
    <row r="229" spans="2:3" ht="13.5">
      <c r="B229" s="33">
        <f t="shared" si="3"/>
        <v>225</v>
      </c>
      <c r="C229" s="36" t="s">
        <v>388</v>
      </c>
    </row>
    <row r="230" spans="2:3" ht="13.5">
      <c r="B230" s="33">
        <f t="shared" si="3"/>
        <v>226</v>
      </c>
      <c r="C230" s="36" t="s">
        <v>686</v>
      </c>
    </row>
    <row r="231" spans="2:3" ht="13.5">
      <c r="B231" s="33">
        <f t="shared" si="3"/>
        <v>227</v>
      </c>
      <c r="C231" s="36" t="s">
        <v>549</v>
      </c>
    </row>
    <row r="232" spans="2:3" ht="13.5">
      <c r="B232" s="33">
        <f t="shared" si="3"/>
        <v>228</v>
      </c>
      <c r="C232" s="36" t="s">
        <v>260</v>
      </c>
    </row>
    <row r="233" spans="2:3" ht="13.5">
      <c r="B233" s="33">
        <f t="shared" si="3"/>
        <v>229</v>
      </c>
      <c r="C233" s="36" t="s">
        <v>687</v>
      </c>
    </row>
    <row r="234" spans="2:3" ht="13.5">
      <c r="B234" s="33">
        <f t="shared" si="3"/>
        <v>230</v>
      </c>
      <c r="C234" s="36" t="s">
        <v>688</v>
      </c>
    </row>
    <row r="235" spans="2:3" ht="13.5">
      <c r="B235" s="33">
        <f t="shared" si="3"/>
        <v>231</v>
      </c>
      <c r="C235" s="36" t="s">
        <v>689</v>
      </c>
    </row>
    <row r="236" spans="2:3" ht="13.5">
      <c r="B236" s="33">
        <f t="shared" si="3"/>
        <v>232</v>
      </c>
      <c r="C236" s="36" t="s">
        <v>261</v>
      </c>
    </row>
    <row r="237" spans="2:3" ht="13.5">
      <c r="B237" s="33">
        <f t="shared" si="3"/>
        <v>233</v>
      </c>
      <c r="C237" s="36" t="s">
        <v>389</v>
      </c>
    </row>
    <row r="238" spans="2:3" ht="13.5">
      <c r="B238" s="33">
        <f t="shared" si="3"/>
        <v>234</v>
      </c>
      <c r="C238" s="36" t="s">
        <v>690</v>
      </c>
    </row>
    <row r="239" spans="2:3" ht="13.5">
      <c r="B239" s="33">
        <f t="shared" si="3"/>
        <v>235</v>
      </c>
      <c r="C239" s="36" t="s">
        <v>550</v>
      </c>
    </row>
    <row r="240" spans="2:3" ht="13.5">
      <c r="B240" s="33">
        <f t="shared" si="3"/>
        <v>236</v>
      </c>
      <c r="C240" s="36" t="s">
        <v>262</v>
      </c>
    </row>
    <row r="241" spans="2:3" ht="13.5">
      <c r="B241" s="33">
        <f t="shared" si="3"/>
        <v>237</v>
      </c>
      <c r="C241" s="36" t="s">
        <v>390</v>
      </c>
    </row>
    <row r="242" spans="2:3" ht="13.5">
      <c r="B242" s="33">
        <f t="shared" si="3"/>
        <v>238</v>
      </c>
      <c r="C242" s="36" t="s">
        <v>691</v>
      </c>
    </row>
    <row r="243" spans="2:3" ht="13.5">
      <c r="B243" s="33">
        <f t="shared" si="3"/>
        <v>239</v>
      </c>
      <c r="C243" s="36" t="s">
        <v>692</v>
      </c>
    </row>
    <row r="244" spans="2:3" ht="13.5">
      <c r="B244" s="33">
        <f t="shared" si="3"/>
        <v>240</v>
      </c>
      <c r="C244" s="36" t="s">
        <v>693</v>
      </c>
    </row>
    <row r="245" spans="2:3" ht="13.5">
      <c r="B245" s="33">
        <f t="shared" si="3"/>
        <v>241</v>
      </c>
      <c r="C245" s="36" t="s">
        <v>694</v>
      </c>
    </row>
    <row r="246" spans="2:3" ht="13.5">
      <c r="B246" s="33">
        <f t="shared" si="3"/>
        <v>242</v>
      </c>
      <c r="C246" s="36" t="s">
        <v>695</v>
      </c>
    </row>
    <row r="247" spans="2:3" ht="13.5">
      <c r="B247" s="33">
        <f t="shared" si="3"/>
        <v>243</v>
      </c>
      <c r="C247" s="36" t="s">
        <v>696</v>
      </c>
    </row>
    <row r="248" spans="2:3" ht="13.5">
      <c r="B248" s="33">
        <f t="shared" si="3"/>
        <v>244</v>
      </c>
      <c r="C248" s="36" t="s">
        <v>697</v>
      </c>
    </row>
    <row r="249" spans="2:3" ht="13.5">
      <c r="B249" s="33">
        <f t="shared" si="3"/>
        <v>245</v>
      </c>
      <c r="C249" s="36" t="s">
        <v>698</v>
      </c>
    </row>
    <row r="250" spans="2:3" ht="13.5">
      <c r="B250" s="33">
        <f t="shared" si="3"/>
        <v>246</v>
      </c>
      <c r="C250" s="36" t="s">
        <v>551</v>
      </c>
    </row>
    <row r="251" spans="2:3" ht="13.5">
      <c r="B251" s="33">
        <f t="shared" si="3"/>
        <v>247</v>
      </c>
      <c r="C251" s="36" t="s">
        <v>391</v>
      </c>
    </row>
    <row r="252" spans="2:3" ht="13.5">
      <c r="B252" s="33">
        <f t="shared" si="3"/>
        <v>248</v>
      </c>
      <c r="C252" s="36" t="s">
        <v>552</v>
      </c>
    </row>
    <row r="253" spans="2:3" ht="13.5">
      <c r="B253" s="33">
        <f t="shared" si="3"/>
        <v>249</v>
      </c>
      <c r="C253" s="36" t="s">
        <v>392</v>
      </c>
    </row>
    <row r="254" spans="2:3" ht="13.5">
      <c r="B254" s="33">
        <f t="shared" si="3"/>
        <v>250</v>
      </c>
      <c r="C254" s="36" t="s">
        <v>393</v>
      </c>
    </row>
    <row r="255" spans="2:3" ht="13.5">
      <c r="B255" s="33">
        <f t="shared" si="3"/>
        <v>251</v>
      </c>
      <c r="C255" s="36" t="s">
        <v>699</v>
      </c>
    </row>
    <row r="256" spans="2:3" ht="13.5">
      <c r="B256" s="33">
        <f t="shared" si="3"/>
        <v>252</v>
      </c>
      <c r="C256" s="36" t="s">
        <v>700</v>
      </c>
    </row>
    <row r="257" spans="2:3" ht="13.5">
      <c r="B257" s="33">
        <f t="shared" si="3"/>
        <v>253</v>
      </c>
      <c r="C257" s="36" t="s">
        <v>394</v>
      </c>
    </row>
    <row r="258" spans="2:3" ht="13.5">
      <c r="B258" s="33">
        <f t="shared" si="3"/>
        <v>254</v>
      </c>
      <c r="C258" s="36" t="s">
        <v>395</v>
      </c>
    </row>
    <row r="259" spans="2:3" ht="13.5">
      <c r="B259" s="33">
        <f t="shared" si="3"/>
        <v>255</v>
      </c>
      <c r="C259" s="36" t="s">
        <v>702</v>
      </c>
    </row>
    <row r="260" spans="2:3" ht="13.5">
      <c r="B260" s="33">
        <f t="shared" si="3"/>
        <v>256</v>
      </c>
      <c r="C260" s="36" t="s">
        <v>703</v>
      </c>
    </row>
    <row r="261" spans="2:3" ht="13.5">
      <c r="B261" s="33">
        <f t="shared" si="3"/>
        <v>257</v>
      </c>
      <c r="C261" s="36" t="s">
        <v>396</v>
      </c>
    </row>
    <row r="262" spans="2:3" ht="13.5">
      <c r="B262" s="33">
        <f t="shared" si="3"/>
        <v>258</v>
      </c>
      <c r="C262" s="36" t="s">
        <v>701</v>
      </c>
    </row>
    <row r="263" spans="2:3" ht="13.5">
      <c r="B263" s="33">
        <f aca="true" t="shared" si="4" ref="B263:B326">B262+1</f>
        <v>259</v>
      </c>
      <c r="C263" s="36" t="s">
        <v>704</v>
      </c>
    </row>
    <row r="264" spans="2:3" ht="13.5">
      <c r="B264" s="33">
        <f t="shared" si="4"/>
        <v>260</v>
      </c>
      <c r="C264" s="36" t="s">
        <v>397</v>
      </c>
    </row>
    <row r="265" spans="2:3" ht="13.5">
      <c r="B265" s="33">
        <f t="shared" si="4"/>
        <v>261</v>
      </c>
      <c r="C265" s="36" t="s">
        <v>705</v>
      </c>
    </row>
    <row r="266" spans="2:3" ht="13.5">
      <c r="B266" s="33">
        <f t="shared" si="4"/>
        <v>262</v>
      </c>
      <c r="C266" s="36" t="s">
        <v>553</v>
      </c>
    </row>
    <row r="267" spans="2:3" ht="13.5">
      <c r="B267" s="33">
        <f t="shared" si="4"/>
        <v>263</v>
      </c>
      <c r="C267" s="36" t="s">
        <v>263</v>
      </c>
    </row>
    <row r="268" spans="2:3" ht="13.5">
      <c r="B268" s="33">
        <f t="shared" si="4"/>
        <v>264</v>
      </c>
      <c r="C268" s="36" t="s">
        <v>706</v>
      </c>
    </row>
    <row r="269" spans="2:3" ht="13.5">
      <c r="B269" s="33">
        <f t="shared" si="4"/>
        <v>265</v>
      </c>
      <c r="C269" s="36" t="s">
        <v>707</v>
      </c>
    </row>
    <row r="270" spans="2:3" ht="13.5">
      <c r="B270" s="33">
        <f t="shared" si="4"/>
        <v>266</v>
      </c>
      <c r="C270" s="36" t="s">
        <v>398</v>
      </c>
    </row>
    <row r="271" spans="2:3" ht="13.5">
      <c r="B271" s="33">
        <f t="shared" si="4"/>
        <v>267</v>
      </c>
      <c r="C271" s="36" t="s">
        <v>399</v>
      </c>
    </row>
    <row r="272" spans="2:3" ht="13.5">
      <c r="B272" s="33">
        <f t="shared" si="4"/>
        <v>268</v>
      </c>
      <c r="C272" s="36" t="s">
        <v>708</v>
      </c>
    </row>
    <row r="273" spans="2:3" ht="13.5">
      <c r="B273" s="33">
        <f t="shared" si="4"/>
        <v>269</v>
      </c>
      <c r="C273" s="36" t="s">
        <v>400</v>
      </c>
    </row>
    <row r="274" spans="2:3" ht="13.5">
      <c r="B274" s="33">
        <f t="shared" si="4"/>
        <v>270</v>
      </c>
      <c r="C274" s="36" t="s">
        <v>709</v>
      </c>
    </row>
    <row r="275" spans="2:3" ht="13.5">
      <c r="B275" s="33">
        <f t="shared" si="4"/>
        <v>271</v>
      </c>
      <c r="C275" s="36" t="s">
        <v>554</v>
      </c>
    </row>
    <row r="276" spans="2:3" ht="13.5">
      <c r="B276" s="33">
        <f t="shared" si="4"/>
        <v>272</v>
      </c>
      <c r="C276" s="36" t="s">
        <v>401</v>
      </c>
    </row>
    <row r="277" spans="2:3" ht="13.5">
      <c r="B277" s="33">
        <f t="shared" si="4"/>
        <v>273</v>
      </c>
      <c r="C277" s="36" t="s">
        <v>555</v>
      </c>
    </row>
    <row r="278" spans="2:3" ht="13.5">
      <c r="B278" s="33">
        <f t="shared" si="4"/>
        <v>274</v>
      </c>
      <c r="C278" s="36" t="s">
        <v>402</v>
      </c>
    </row>
    <row r="279" spans="2:3" ht="13.5">
      <c r="B279" s="33">
        <f t="shared" si="4"/>
        <v>275</v>
      </c>
      <c r="C279" s="36" t="s">
        <v>710</v>
      </c>
    </row>
    <row r="280" spans="2:3" ht="13.5">
      <c r="B280" s="33">
        <f t="shared" si="4"/>
        <v>276</v>
      </c>
      <c r="C280" s="36" t="s">
        <v>711</v>
      </c>
    </row>
    <row r="281" spans="2:3" ht="13.5">
      <c r="B281" s="33">
        <f t="shared" si="4"/>
        <v>277</v>
      </c>
      <c r="C281" s="36" t="s">
        <v>556</v>
      </c>
    </row>
    <row r="282" spans="2:3" ht="13.5">
      <c r="B282" s="33">
        <f t="shared" si="4"/>
        <v>278</v>
      </c>
      <c r="C282" s="36" t="s">
        <v>403</v>
      </c>
    </row>
    <row r="283" spans="2:3" ht="13.5">
      <c r="B283" s="33">
        <f t="shared" si="4"/>
        <v>279</v>
      </c>
      <c r="C283" s="36" t="s">
        <v>404</v>
      </c>
    </row>
    <row r="284" spans="2:3" ht="13.5">
      <c r="B284" s="33">
        <f t="shared" si="4"/>
        <v>280</v>
      </c>
      <c r="C284" s="36" t="s">
        <v>405</v>
      </c>
    </row>
    <row r="285" spans="2:3" ht="13.5">
      <c r="B285" s="33">
        <f t="shared" si="4"/>
        <v>281</v>
      </c>
      <c r="C285" s="36" t="s">
        <v>712</v>
      </c>
    </row>
    <row r="286" spans="2:3" ht="13.5">
      <c r="B286" s="33">
        <f t="shared" si="4"/>
        <v>282</v>
      </c>
      <c r="C286" s="36" t="s">
        <v>406</v>
      </c>
    </row>
    <row r="287" spans="2:3" ht="13.5">
      <c r="B287" s="33">
        <f t="shared" si="4"/>
        <v>283</v>
      </c>
      <c r="C287" s="36" t="s">
        <v>713</v>
      </c>
    </row>
    <row r="288" spans="2:3" ht="13.5">
      <c r="B288" s="33">
        <f t="shared" si="4"/>
        <v>284</v>
      </c>
      <c r="C288" s="36" t="s">
        <v>407</v>
      </c>
    </row>
    <row r="289" spans="2:3" ht="13.5">
      <c r="B289" s="33">
        <f t="shared" si="4"/>
        <v>285</v>
      </c>
      <c r="C289" s="36" t="s">
        <v>714</v>
      </c>
    </row>
    <row r="290" spans="2:3" ht="13.5">
      <c r="B290" s="33">
        <f t="shared" si="4"/>
        <v>286</v>
      </c>
      <c r="C290" s="36" t="s">
        <v>715</v>
      </c>
    </row>
    <row r="291" spans="2:3" ht="13.5">
      <c r="B291" s="33">
        <f t="shared" si="4"/>
        <v>287</v>
      </c>
      <c r="C291" s="36" t="s">
        <v>408</v>
      </c>
    </row>
    <row r="292" spans="2:3" ht="13.5">
      <c r="B292" s="33">
        <f t="shared" si="4"/>
        <v>288</v>
      </c>
      <c r="C292" s="36" t="s">
        <v>409</v>
      </c>
    </row>
    <row r="293" spans="2:3" ht="13.5">
      <c r="B293" s="33">
        <f t="shared" si="4"/>
        <v>289</v>
      </c>
      <c r="C293" s="36" t="s">
        <v>716</v>
      </c>
    </row>
    <row r="294" spans="2:3" ht="13.5">
      <c r="B294" s="33">
        <f t="shared" si="4"/>
        <v>290</v>
      </c>
      <c r="C294" s="36" t="s">
        <v>557</v>
      </c>
    </row>
    <row r="295" spans="2:3" ht="13.5">
      <c r="B295" s="33">
        <f t="shared" si="4"/>
        <v>291</v>
      </c>
      <c r="C295" s="36" t="s">
        <v>558</v>
      </c>
    </row>
    <row r="296" spans="2:3" ht="13.5">
      <c r="B296" s="33">
        <f t="shared" si="4"/>
        <v>292</v>
      </c>
      <c r="C296" s="36" t="s">
        <v>717</v>
      </c>
    </row>
    <row r="297" spans="2:3" ht="13.5">
      <c r="B297" s="33">
        <f t="shared" si="4"/>
        <v>293</v>
      </c>
      <c r="C297" s="36" t="s">
        <v>559</v>
      </c>
    </row>
    <row r="298" spans="2:3" ht="13.5">
      <c r="B298" s="33">
        <f t="shared" si="4"/>
        <v>294</v>
      </c>
      <c r="C298" s="36" t="s">
        <v>560</v>
      </c>
    </row>
    <row r="299" spans="2:3" ht="13.5">
      <c r="B299" s="33">
        <f t="shared" si="4"/>
        <v>295</v>
      </c>
      <c r="C299" s="36" t="s">
        <v>410</v>
      </c>
    </row>
    <row r="300" spans="2:3" ht="13.5">
      <c r="B300" s="33">
        <f t="shared" si="4"/>
        <v>296</v>
      </c>
      <c r="C300" s="36" t="s">
        <v>718</v>
      </c>
    </row>
    <row r="301" spans="2:3" ht="13.5">
      <c r="B301" s="33">
        <f t="shared" si="4"/>
        <v>297</v>
      </c>
      <c r="C301" s="36" t="s">
        <v>719</v>
      </c>
    </row>
    <row r="302" spans="2:3" ht="13.5">
      <c r="B302" s="33">
        <f t="shared" si="4"/>
        <v>298</v>
      </c>
      <c r="C302" s="36" t="s">
        <v>720</v>
      </c>
    </row>
    <row r="303" spans="2:3" ht="13.5">
      <c r="B303" s="33">
        <f t="shared" si="4"/>
        <v>299</v>
      </c>
      <c r="C303" s="36" t="s">
        <v>561</v>
      </c>
    </row>
    <row r="304" spans="2:3" ht="13.5">
      <c r="B304" s="33">
        <f t="shared" si="4"/>
        <v>300</v>
      </c>
      <c r="C304" s="36" t="s">
        <v>411</v>
      </c>
    </row>
    <row r="305" spans="2:3" ht="13.5">
      <c r="B305" s="33">
        <f t="shared" si="4"/>
        <v>301</v>
      </c>
      <c r="C305" s="36" t="s">
        <v>562</v>
      </c>
    </row>
    <row r="306" spans="2:3" ht="13.5">
      <c r="B306" s="33">
        <f t="shared" si="4"/>
        <v>302</v>
      </c>
      <c r="C306" s="36" t="s">
        <v>563</v>
      </c>
    </row>
    <row r="307" spans="2:3" ht="13.5">
      <c r="B307" s="33">
        <f t="shared" si="4"/>
        <v>303</v>
      </c>
      <c r="C307" s="36" t="s">
        <v>264</v>
      </c>
    </row>
    <row r="308" spans="2:3" ht="13.5">
      <c r="B308" s="33">
        <f t="shared" si="4"/>
        <v>304</v>
      </c>
      <c r="C308" s="36" t="s">
        <v>564</v>
      </c>
    </row>
    <row r="309" spans="2:3" ht="13.5">
      <c r="B309" s="33">
        <f t="shared" si="4"/>
        <v>305</v>
      </c>
      <c r="C309" s="36" t="s">
        <v>565</v>
      </c>
    </row>
    <row r="310" spans="2:3" ht="13.5">
      <c r="B310" s="33">
        <f t="shared" si="4"/>
        <v>306</v>
      </c>
      <c r="C310" s="36" t="s">
        <v>721</v>
      </c>
    </row>
    <row r="311" spans="2:3" ht="13.5">
      <c r="B311" s="33">
        <f t="shared" si="4"/>
        <v>307</v>
      </c>
      <c r="C311" s="36" t="s">
        <v>566</v>
      </c>
    </row>
    <row r="312" spans="2:3" ht="13.5">
      <c r="B312" s="33">
        <f t="shared" si="4"/>
        <v>308</v>
      </c>
      <c r="C312" s="36" t="s">
        <v>722</v>
      </c>
    </row>
    <row r="313" spans="2:3" ht="13.5">
      <c r="B313" s="33">
        <f t="shared" si="4"/>
        <v>309</v>
      </c>
      <c r="C313" s="36" t="s">
        <v>284</v>
      </c>
    </row>
    <row r="314" spans="2:3" ht="13.5">
      <c r="B314" s="33">
        <f t="shared" si="4"/>
        <v>310</v>
      </c>
      <c r="C314" s="36" t="s">
        <v>724</v>
      </c>
    </row>
    <row r="315" spans="2:3" ht="13.5">
      <c r="B315" s="33">
        <f t="shared" si="4"/>
        <v>311</v>
      </c>
      <c r="C315" s="36" t="s">
        <v>723</v>
      </c>
    </row>
    <row r="316" spans="2:3" ht="13.5">
      <c r="B316" s="33">
        <f t="shared" si="4"/>
        <v>312</v>
      </c>
      <c r="C316" s="36" t="s">
        <v>725</v>
      </c>
    </row>
    <row r="317" spans="2:3" ht="13.5">
      <c r="B317" s="33">
        <f t="shared" si="4"/>
        <v>313</v>
      </c>
      <c r="C317" s="36" t="s">
        <v>412</v>
      </c>
    </row>
    <row r="318" spans="2:3" ht="13.5">
      <c r="B318" s="33">
        <f t="shared" si="4"/>
        <v>314</v>
      </c>
      <c r="C318" s="36" t="s">
        <v>726</v>
      </c>
    </row>
    <row r="319" spans="2:3" ht="13.5">
      <c r="B319" s="33">
        <f t="shared" si="4"/>
        <v>315</v>
      </c>
      <c r="C319" s="36" t="s">
        <v>413</v>
      </c>
    </row>
    <row r="320" spans="2:3" ht="13.5">
      <c r="B320" s="33">
        <f t="shared" si="4"/>
        <v>316</v>
      </c>
      <c r="C320" s="36" t="s">
        <v>285</v>
      </c>
    </row>
    <row r="321" spans="2:3" ht="13.5">
      <c r="B321" s="33">
        <f t="shared" si="4"/>
        <v>317</v>
      </c>
      <c r="C321" s="36" t="s">
        <v>286</v>
      </c>
    </row>
    <row r="322" spans="2:3" ht="13.5">
      <c r="B322" s="33">
        <f t="shared" si="4"/>
        <v>318</v>
      </c>
      <c r="C322" s="36" t="s">
        <v>727</v>
      </c>
    </row>
    <row r="323" spans="2:3" ht="13.5">
      <c r="B323" s="33">
        <f t="shared" si="4"/>
        <v>319</v>
      </c>
      <c r="C323" s="36" t="s">
        <v>414</v>
      </c>
    </row>
    <row r="324" spans="2:3" ht="13.5">
      <c r="B324" s="33">
        <f t="shared" si="4"/>
        <v>320</v>
      </c>
      <c r="C324" s="36" t="s">
        <v>728</v>
      </c>
    </row>
    <row r="325" spans="2:3" ht="13.5">
      <c r="B325" s="33">
        <f t="shared" si="4"/>
        <v>321</v>
      </c>
      <c r="C325" s="36" t="s">
        <v>729</v>
      </c>
    </row>
    <row r="326" spans="2:3" ht="13.5">
      <c r="B326" s="33">
        <f t="shared" si="4"/>
        <v>322</v>
      </c>
      <c r="C326" s="36" t="s">
        <v>730</v>
      </c>
    </row>
    <row r="327" spans="2:3" ht="13.5">
      <c r="B327" s="33">
        <f aca="true" t="shared" si="5" ref="B327:B390">B326+1</f>
        <v>323</v>
      </c>
      <c r="C327" s="36" t="s">
        <v>731</v>
      </c>
    </row>
    <row r="328" spans="2:3" ht="13.5">
      <c r="B328" s="33">
        <f t="shared" si="5"/>
        <v>324</v>
      </c>
      <c r="C328" s="36" t="s">
        <v>567</v>
      </c>
    </row>
    <row r="329" spans="2:3" ht="13.5">
      <c r="B329" s="33">
        <f t="shared" si="5"/>
        <v>325</v>
      </c>
      <c r="C329" s="36" t="s">
        <v>732</v>
      </c>
    </row>
    <row r="330" spans="2:3" ht="13.5">
      <c r="B330" s="33">
        <f t="shared" si="5"/>
        <v>326</v>
      </c>
      <c r="C330" s="36" t="s">
        <v>733</v>
      </c>
    </row>
    <row r="331" spans="2:3" ht="13.5">
      <c r="B331" s="33">
        <f t="shared" si="5"/>
        <v>327</v>
      </c>
      <c r="C331" s="36" t="s">
        <v>415</v>
      </c>
    </row>
    <row r="332" spans="2:3" ht="13.5">
      <c r="B332" s="33">
        <f t="shared" si="5"/>
        <v>328</v>
      </c>
      <c r="C332" s="36" t="s">
        <v>270</v>
      </c>
    </row>
    <row r="333" spans="2:3" ht="13.5">
      <c r="B333" s="33">
        <f t="shared" si="5"/>
        <v>329</v>
      </c>
      <c r="C333" s="36" t="s">
        <v>416</v>
      </c>
    </row>
    <row r="334" spans="2:3" ht="13.5">
      <c r="B334" s="33">
        <f t="shared" si="5"/>
        <v>330</v>
      </c>
      <c r="C334" s="36" t="s">
        <v>734</v>
      </c>
    </row>
    <row r="335" spans="2:3" ht="13.5">
      <c r="B335" s="33">
        <f t="shared" si="5"/>
        <v>331</v>
      </c>
      <c r="C335" s="36" t="s">
        <v>417</v>
      </c>
    </row>
    <row r="336" spans="2:3" ht="13.5">
      <c r="B336" s="33">
        <f t="shared" si="5"/>
        <v>332</v>
      </c>
      <c r="C336" s="36" t="s">
        <v>735</v>
      </c>
    </row>
    <row r="337" spans="2:3" ht="13.5">
      <c r="B337" s="33">
        <f t="shared" si="5"/>
        <v>333</v>
      </c>
      <c r="C337" s="36" t="s">
        <v>736</v>
      </c>
    </row>
    <row r="338" spans="2:3" ht="13.5">
      <c r="B338" s="33">
        <f t="shared" si="5"/>
        <v>334</v>
      </c>
      <c r="C338" s="36" t="s">
        <v>418</v>
      </c>
    </row>
    <row r="339" spans="2:3" ht="13.5">
      <c r="B339" s="33">
        <f t="shared" si="5"/>
        <v>335</v>
      </c>
      <c r="C339" s="36" t="s">
        <v>419</v>
      </c>
    </row>
    <row r="340" spans="2:3" ht="13.5">
      <c r="B340" s="33">
        <f t="shared" si="5"/>
        <v>336</v>
      </c>
      <c r="C340" s="36" t="s">
        <v>420</v>
      </c>
    </row>
    <row r="341" spans="2:3" ht="13.5">
      <c r="B341" s="33">
        <f t="shared" si="5"/>
        <v>337</v>
      </c>
      <c r="C341" s="36" t="s">
        <v>421</v>
      </c>
    </row>
    <row r="342" spans="2:3" ht="13.5">
      <c r="B342" s="33">
        <f t="shared" si="5"/>
        <v>338</v>
      </c>
      <c r="C342" s="36" t="s">
        <v>422</v>
      </c>
    </row>
    <row r="343" spans="2:3" ht="13.5">
      <c r="B343" s="33">
        <f t="shared" si="5"/>
        <v>339</v>
      </c>
      <c r="C343" s="36" t="s">
        <v>568</v>
      </c>
    </row>
    <row r="344" spans="2:3" ht="13.5">
      <c r="B344" s="33">
        <f t="shared" si="5"/>
        <v>340</v>
      </c>
      <c r="C344" s="36" t="s">
        <v>271</v>
      </c>
    </row>
    <row r="345" spans="2:3" ht="13.5">
      <c r="B345" s="33">
        <f t="shared" si="5"/>
        <v>341</v>
      </c>
      <c r="C345" s="36" t="s">
        <v>737</v>
      </c>
    </row>
    <row r="346" spans="2:3" ht="13.5">
      <c r="B346" s="33">
        <f t="shared" si="5"/>
        <v>342</v>
      </c>
      <c r="C346" s="36" t="s">
        <v>287</v>
      </c>
    </row>
    <row r="347" spans="2:3" ht="13.5">
      <c r="B347" s="33">
        <f t="shared" si="5"/>
        <v>343</v>
      </c>
      <c r="C347" s="36" t="s">
        <v>292</v>
      </c>
    </row>
    <row r="348" spans="2:3" ht="13.5">
      <c r="B348" s="33">
        <f t="shared" si="5"/>
        <v>344</v>
      </c>
      <c r="C348" s="36" t="s">
        <v>738</v>
      </c>
    </row>
    <row r="349" spans="2:3" ht="13.5">
      <c r="B349" s="33">
        <f t="shared" si="5"/>
        <v>345</v>
      </c>
      <c r="C349" s="36" t="s">
        <v>739</v>
      </c>
    </row>
    <row r="350" spans="2:3" ht="13.5">
      <c r="B350" s="33">
        <f t="shared" si="5"/>
        <v>346</v>
      </c>
      <c r="C350" s="36" t="s">
        <v>740</v>
      </c>
    </row>
    <row r="351" spans="2:3" ht="13.5">
      <c r="B351" s="33">
        <f t="shared" si="5"/>
        <v>347</v>
      </c>
      <c r="C351" s="36" t="s">
        <v>423</v>
      </c>
    </row>
    <row r="352" spans="2:3" ht="13.5">
      <c r="B352" s="33">
        <f t="shared" si="5"/>
        <v>348</v>
      </c>
      <c r="C352" s="36" t="s">
        <v>293</v>
      </c>
    </row>
    <row r="353" spans="2:3" ht="13.5">
      <c r="B353" s="33">
        <f t="shared" si="5"/>
        <v>349</v>
      </c>
      <c r="C353" s="36" t="s">
        <v>424</v>
      </c>
    </row>
    <row r="354" spans="2:3" ht="13.5">
      <c r="B354" s="33">
        <f t="shared" si="5"/>
        <v>350</v>
      </c>
      <c r="C354" s="36" t="s">
        <v>569</v>
      </c>
    </row>
    <row r="355" spans="2:3" ht="13.5">
      <c r="B355" s="33">
        <f t="shared" si="5"/>
        <v>351</v>
      </c>
      <c r="C355" s="36" t="s">
        <v>741</v>
      </c>
    </row>
    <row r="356" spans="2:3" ht="13.5">
      <c r="B356" s="33">
        <f t="shared" si="5"/>
        <v>352</v>
      </c>
      <c r="C356" s="36" t="s">
        <v>742</v>
      </c>
    </row>
    <row r="357" spans="2:3" ht="13.5">
      <c r="B357" s="33">
        <f t="shared" si="5"/>
        <v>353</v>
      </c>
      <c r="C357" s="36" t="s">
        <v>297</v>
      </c>
    </row>
    <row r="358" spans="2:3" ht="13.5">
      <c r="B358" s="33">
        <f t="shared" si="5"/>
        <v>354</v>
      </c>
      <c r="C358" s="36" t="s">
        <v>425</v>
      </c>
    </row>
    <row r="359" spans="2:3" ht="13.5">
      <c r="B359" s="33">
        <f t="shared" si="5"/>
        <v>355</v>
      </c>
      <c r="C359" s="36" t="s">
        <v>743</v>
      </c>
    </row>
    <row r="360" spans="2:3" ht="13.5">
      <c r="B360" s="33">
        <f t="shared" si="5"/>
        <v>356</v>
      </c>
      <c r="C360" s="36" t="s">
        <v>426</v>
      </c>
    </row>
    <row r="361" spans="2:3" ht="13.5">
      <c r="B361" s="33">
        <f t="shared" si="5"/>
        <v>357</v>
      </c>
      <c r="C361" s="36" t="s">
        <v>427</v>
      </c>
    </row>
    <row r="362" spans="2:3" ht="13.5">
      <c r="B362" s="33">
        <f t="shared" si="5"/>
        <v>358</v>
      </c>
      <c r="C362" s="36" t="s">
        <v>294</v>
      </c>
    </row>
    <row r="363" spans="2:3" ht="13.5">
      <c r="B363" s="33">
        <f t="shared" si="5"/>
        <v>359</v>
      </c>
      <c r="C363" s="36" t="s">
        <v>288</v>
      </c>
    </row>
    <row r="364" spans="2:3" ht="13.5">
      <c r="B364" s="33">
        <f t="shared" si="5"/>
        <v>360</v>
      </c>
      <c r="C364" s="36" t="s">
        <v>428</v>
      </c>
    </row>
    <row r="365" spans="2:3" ht="13.5">
      <c r="B365" s="33">
        <f t="shared" si="5"/>
        <v>361</v>
      </c>
      <c r="C365" s="36" t="s">
        <v>272</v>
      </c>
    </row>
    <row r="366" spans="2:3" ht="13.5">
      <c r="B366" s="33">
        <f t="shared" si="5"/>
        <v>362</v>
      </c>
      <c r="C366" s="36" t="s">
        <v>744</v>
      </c>
    </row>
    <row r="367" spans="2:3" ht="13.5">
      <c r="B367" s="33">
        <f t="shared" si="5"/>
        <v>363</v>
      </c>
      <c r="C367" s="36" t="s">
        <v>745</v>
      </c>
    </row>
    <row r="368" spans="2:3" ht="13.5">
      <c r="B368" s="33">
        <f t="shared" si="5"/>
        <v>364</v>
      </c>
      <c r="C368" s="36" t="s">
        <v>429</v>
      </c>
    </row>
    <row r="369" spans="2:3" ht="13.5">
      <c r="B369" s="33">
        <f t="shared" si="5"/>
        <v>365</v>
      </c>
      <c r="C369" s="36" t="s">
        <v>430</v>
      </c>
    </row>
    <row r="370" spans="2:3" ht="13.5">
      <c r="B370" s="33">
        <f t="shared" si="5"/>
        <v>366</v>
      </c>
      <c r="C370" s="36" t="s">
        <v>431</v>
      </c>
    </row>
    <row r="371" spans="2:3" ht="13.5">
      <c r="B371" s="33">
        <f t="shared" si="5"/>
        <v>367</v>
      </c>
      <c r="C371" s="36" t="s">
        <v>432</v>
      </c>
    </row>
    <row r="372" spans="2:3" ht="13.5">
      <c r="B372" s="33">
        <f t="shared" si="5"/>
        <v>368</v>
      </c>
      <c r="C372" s="36" t="s">
        <v>433</v>
      </c>
    </row>
    <row r="373" spans="2:3" ht="13.5">
      <c r="B373" s="33">
        <f t="shared" si="5"/>
        <v>369</v>
      </c>
      <c r="C373" s="36" t="s">
        <v>298</v>
      </c>
    </row>
    <row r="374" spans="2:3" ht="13.5">
      <c r="B374" s="33">
        <f t="shared" si="5"/>
        <v>370</v>
      </c>
      <c r="C374" s="36" t="s">
        <v>273</v>
      </c>
    </row>
    <row r="375" spans="2:3" ht="13.5">
      <c r="B375" s="33">
        <f t="shared" si="5"/>
        <v>371</v>
      </c>
      <c r="C375" s="36" t="s">
        <v>746</v>
      </c>
    </row>
    <row r="376" spans="2:3" ht="13.5">
      <c r="B376" s="33">
        <f t="shared" si="5"/>
        <v>372</v>
      </c>
      <c r="C376" s="36" t="s">
        <v>434</v>
      </c>
    </row>
    <row r="377" spans="2:3" ht="13.5">
      <c r="B377" s="33">
        <f t="shared" si="5"/>
        <v>373</v>
      </c>
      <c r="C377" s="36" t="s">
        <v>435</v>
      </c>
    </row>
    <row r="378" spans="2:3" ht="13.5">
      <c r="B378" s="33">
        <f t="shared" si="5"/>
        <v>374</v>
      </c>
      <c r="C378" s="36" t="s">
        <v>436</v>
      </c>
    </row>
    <row r="379" spans="2:3" ht="13.5">
      <c r="B379" s="33">
        <f t="shared" si="5"/>
        <v>375</v>
      </c>
      <c r="C379" s="36" t="s">
        <v>437</v>
      </c>
    </row>
    <row r="380" spans="2:3" ht="13.5">
      <c r="B380" s="33">
        <f t="shared" si="5"/>
        <v>376</v>
      </c>
      <c r="C380" s="36" t="s">
        <v>274</v>
      </c>
    </row>
    <row r="381" spans="2:3" ht="13.5">
      <c r="B381" s="33">
        <f t="shared" si="5"/>
        <v>377</v>
      </c>
      <c r="C381" s="36" t="s">
        <v>438</v>
      </c>
    </row>
    <row r="382" spans="2:3" ht="13.5">
      <c r="B382" s="33">
        <f t="shared" si="5"/>
        <v>378</v>
      </c>
      <c r="C382" s="36" t="s">
        <v>748</v>
      </c>
    </row>
    <row r="383" spans="2:3" ht="13.5">
      <c r="B383" s="33">
        <f t="shared" si="5"/>
        <v>379</v>
      </c>
      <c r="C383" s="36" t="s">
        <v>570</v>
      </c>
    </row>
    <row r="384" spans="2:3" ht="13.5">
      <c r="B384" s="33">
        <f t="shared" si="5"/>
        <v>380</v>
      </c>
      <c r="C384" s="36" t="s">
        <v>747</v>
      </c>
    </row>
    <row r="385" spans="2:3" ht="13.5">
      <c r="B385" s="33">
        <f t="shared" si="5"/>
        <v>381</v>
      </c>
      <c r="C385" s="36" t="s">
        <v>439</v>
      </c>
    </row>
    <row r="386" spans="2:3" ht="13.5">
      <c r="B386" s="33">
        <f t="shared" si="5"/>
        <v>382</v>
      </c>
      <c r="C386" s="36" t="s">
        <v>289</v>
      </c>
    </row>
    <row r="387" spans="2:3" ht="13.5">
      <c r="B387" s="33">
        <f t="shared" si="5"/>
        <v>383</v>
      </c>
      <c r="C387" s="36" t="s">
        <v>749</v>
      </c>
    </row>
    <row r="388" spans="2:3" ht="13.5">
      <c r="B388" s="33">
        <f t="shared" si="5"/>
        <v>384</v>
      </c>
      <c r="C388" s="36" t="s">
        <v>571</v>
      </c>
    </row>
    <row r="389" spans="2:3" ht="13.5">
      <c r="B389" s="33">
        <f t="shared" si="5"/>
        <v>385</v>
      </c>
      <c r="C389" s="36" t="s">
        <v>750</v>
      </c>
    </row>
    <row r="390" spans="2:3" ht="13.5">
      <c r="B390" s="33">
        <f t="shared" si="5"/>
        <v>386</v>
      </c>
      <c r="C390" s="36" t="s">
        <v>572</v>
      </c>
    </row>
    <row r="391" spans="2:3" ht="13.5">
      <c r="B391" s="33">
        <f aca="true" t="shared" si="6" ref="B391:B454">B390+1</f>
        <v>387</v>
      </c>
      <c r="C391" s="36" t="s">
        <v>299</v>
      </c>
    </row>
    <row r="392" spans="2:3" ht="13.5">
      <c r="B392" s="33">
        <f t="shared" si="6"/>
        <v>388</v>
      </c>
      <c r="C392" s="36" t="s">
        <v>440</v>
      </c>
    </row>
    <row r="393" spans="2:3" ht="13.5">
      <c r="B393" s="33">
        <f t="shared" si="6"/>
        <v>389</v>
      </c>
      <c r="C393" s="36" t="s">
        <v>751</v>
      </c>
    </row>
    <row r="394" spans="2:3" ht="13.5">
      <c r="B394" s="33">
        <f t="shared" si="6"/>
        <v>390</v>
      </c>
      <c r="C394" s="36" t="s">
        <v>752</v>
      </c>
    </row>
    <row r="395" spans="2:3" ht="13.5">
      <c r="B395" s="33">
        <f t="shared" si="6"/>
        <v>391</v>
      </c>
      <c r="C395" s="36" t="s">
        <v>441</v>
      </c>
    </row>
    <row r="396" spans="2:3" ht="13.5">
      <c r="B396" s="33">
        <f t="shared" si="6"/>
        <v>392</v>
      </c>
      <c r="C396" s="36" t="s">
        <v>753</v>
      </c>
    </row>
    <row r="397" spans="2:3" ht="13.5">
      <c r="B397" s="33">
        <f t="shared" si="6"/>
        <v>393</v>
      </c>
      <c r="C397" s="36" t="s">
        <v>754</v>
      </c>
    </row>
    <row r="398" spans="2:3" ht="13.5">
      <c r="B398" s="33">
        <f t="shared" si="6"/>
        <v>394</v>
      </c>
      <c r="C398" s="36" t="s">
        <v>442</v>
      </c>
    </row>
    <row r="399" spans="2:3" ht="13.5">
      <c r="B399" s="33">
        <f t="shared" si="6"/>
        <v>395</v>
      </c>
      <c r="C399" s="36" t="s">
        <v>755</v>
      </c>
    </row>
    <row r="400" spans="2:3" ht="13.5">
      <c r="B400" s="33">
        <f t="shared" si="6"/>
        <v>396</v>
      </c>
      <c r="C400" s="36" t="s">
        <v>756</v>
      </c>
    </row>
    <row r="401" spans="2:3" ht="13.5">
      <c r="B401" s="33">
        <f t="shared" si="6"/>
        <v>397</v>
      </c>
      <c r="C401" s="36" t="s">
        <v>757</v>
      </c>
    </row>
    <row r="402" spans="2:3" ht="13.5">
      <c r="B402" s="33">
        <f t="shared" si="6"/>
        <v>398</v>
      </c>
      <c r="C402" s="36" t="s">
        <v>443</v>
      </c>
    </row>
    <row r="403" spans="2:3" ht="13.5">
      <c r="B403" s="33">
        <f t="shared" si="6"/>
        <v>399</v>
      </c>
      <c r="C403" s="36" t="s">
        <v>290</v>
      </c>
    </row>
    <row r="404" spans="2:3" ht="13.5">
      <c r="B404" s="33">
        <f t="shared" si="6"/>
        <v>400</v>
      </c>
      <c r="C404" s="36" t="s">
        <v>758</v>
      </c>
    </row>
    <row r="405" spans="2:3" ht="13.5">
      <c r="B405" s="33">
        <f t="shared" si="6"/>
        <v>401</v>
      </c>
      <c r="C405" s="36" t="s">
        <v>444</v>
      </c>
    </row>
    <row r="406" spans="2:3" ht="13.5">
      <c r="B406" s="33">
        <f t="shared" si="6"/>
        <v>402</v>
      </c>
      <c r="C406" s="36" t="s">
        <v>445</v>
      </c>
    </row>
    <row r="407" spans="2:3" ht="13.5">
      <c r="B407" s="33">
        <f t="shared" si="6"/>
        <v>403</v>
      </c>
      <c r="C407" s="36" t="s">
        <v>446</v>
      </c>
    </row>
    <row r="408" spans="2:3" ht="13.5">
      <c r="B408" s="33">
        <f t="shared" si="6"/>
        <v>404</v>
      </c>
      <c r="C408" s="36" t="s">
        <v>759</v>
      </c>
    </row>
    <row r="409" spans="2:3" ht="13.5">
      <c r="B409" s="33">
        <f t="shared" si="6"/>
        <v>405</v>
      </c>
      <c r="C409" s="36" t="s">
        <v>447</v>
      </c>
    </row>
    <row r="410" spans="2:3" ht="13.5">
      <c r="B410" s="33">
        <f t="shared" si="6"/>
        <v>406</v>
      </c>
      <c r="C410" s="36" t="s">
        <v>573</v>
      </c>
    </row>
    <row r="411" spans="2:3" ht="13.5">
      <c r="B411" s="33">
        <f t="shared" si="6"/>
        <v>407</v>
      </c>
      <c r="C411" s="36" t="s">
        <v>448</v>
      </c>
    </row>
    <row r="412" spans="2:3" ht="13.5">
      <c r="B412" s="33">
        <f t="shared" si="6"/>
        <v>408</v>
      </c>
      <c r="C412" s="36" t="s">
        <v>449</v>
      </c>
    </row>
    <row r="413" spans="2:3" ht="13.5">
      <c r="B413" s="33">
        <f t="shared" si="6"/>
        <v>409</v>
      </c>
      <c r="C413" s="36" t="s">
        <v>760</v>
      </c>
    </row>
    <row r="414" spans="2:3" ht="13.5">
      <c r="B414" s="33">
        <f t="shared" si="6"/>
        <v>410</v>
      </c>
      <c r="C414" s="36" t="s">
        <v>450</v>
      </c>
    </row>
    <row r="415" spans="2:3" ht="13.5">
      <c r="B415" s="33">
        <f t="shared" si="6"/>
        <v>411</v>
      </c>
      <c r="C415" s="36" t="s">
        <v>761</v>
      </c>
    </row>
    <row r="416" spans="2:3" ht="13.5">
      <c r="B416" s="33">
        <f t="shared" si="6"/>
        <v>412</v>
      </c>
      <c r="C416" s="36" t="s">
        <v>451</v>
      </c>
    </row>
    <row r="417" spans="2:3" ht="13.5">
      <c r="B417" s="33">
        <f t="shared" si="6"/>
        <v>413</v>
      </c>
      <c r="C417" s="36" t="s">
        <v>454</v>
      </c>
    </row>
    <row r="418" spans="2:3" ht="13.5">
      <c r="B418" s="33">
        <f t="shared" si="6"/>
        <v>414</v>
      </c>
      <c r="C418" s="36" t="s">
        <v>574</v>
      </c>
    </row>
    <row r="419" spans="2:3" ht="13.5">
      <c r="B419" s="33">
        <f t="shared" si="6"/>
        <v>415</v>
      </c>
      <c r="C419" s="36" t="s">
        <v>295</v>
      </c>
    </row>
    <row r="420" spans="2:3" ht="13.5">
      <c r="B420" s="33">
        <f t="shared" si="6"/>
        <v>416</v>
      </c>
      <c r="C420" s="36" t="s">
        <v>575</v>
      </c>
    </row>
    <row r="421" spans="2:3" ht="13.5">
      <c r="B421" s="33">
        <f t="shared" si="6"/>
        <v>417</v>
      </c>
      <c r="C421" s="36" t="s">
        <v>762</v>
      </c>
    </row>
    <row r="422" spans="2:3" ht="13.5">
      <c r="B422" s="33">
        <f t="shared" si="6"/>
        <v>418</v>
      </c>
      <c r="C422" s="36" t="s">
        <v>576</v>
      </c>
    </row>
    <row r="423" spans="2:3" ht="13.5">
      <c r="B423" s="33">
        <f t="shared" si="6"/>
        <v>419</v>
      </c>
      <c r="C423" s="36" t="s">
        <v>763</v>
      </c>
    </row>
    <row r="424" spans="2:3" ht="13.5">
      <c r="B424" s="33">
        <f t="shared" si="6"/>
        <v>420</v>
      </c>
      <c r="C424" s="36" t="s">
        <v>296</v>
      </c>
    </row>
    <row r="425" spans="2:3" ht="13.5">
      <c r="B425" s="33">
        <f t="shared" si="6"/>
        <v>421</v>
      </c>
      <c r="C425" s="36" t="s">
        <v>764</v>
      </c>
    </row>
    <row r="426" spans="2:3" ht="13.5">
      <c r="B426" s="33">
        <f t="shared" si="6"/>
        <v>422</v>
      </c>
      <c r="C426" s="36" t="s">
        <v>455</v>
      </c>
    </row>
    <row r="427" spans="2:3" ht="13.5">
      <c r="B427" s="33">
        <f t="shared" si="6"/>
        <v>423</v>
      </c>
      <c r="C427" s="36" t="s">
        <v>765</v>
      </c>
    </row>
    <row r="428" spans="2:3" ht="13.5">
      <c r="B428" s="33">
        <f t="shared" si="6"/>
        <v>424</v>
      </c>
      <c r="C428" s="36" t="s">
        <v>766</v>
      </c>
    </row>
    <row r="429" spans="2:3" ht="13.5">
      <c r="B429" s="33">
        <f t="shared" si="6"/>
        <v>425</v>
      </c>
      <c r="C429" s="36" t="s">
        <v>456</v>
      </c>
    </row>
    <row r="430" spans="2:3" ht="13.5">
      <c r="B430" s="33">
        <f t="shared" si="6"/>
        <v>426</v>
      </c>
      <c r="C430" s="36" t="s">
        <v>300</v>
      </c>
    </row>
    <row r="431" spans="2:3" ht="13.5">
      <c r="B431" s="33">
        <f t="shared" si="6"/>
        <v>427</v>
      </c>
      <c r="C431" s="36" t="s">
        <v>457</v>
      </c>
    </row>
    <row r="432" spans="2:3" ht="13.5">
      <c r="B432" s="33">
        <f t="shared" si="6"/>
        <v>428</v>
      </c>
      <c r="C432" s="36" t="s">
        <v>767</v>
      </c>
    </row>
    <row r="433" spans="2:3" ht="13.5">
      <c r="B433" s="33">
        <f t="shared" si="6"/>
        <v>429</v>
      </c>
      <c r="C433" s="36" t="s">
        <v>768</v>
      </c>
    </row>
    <row r="434" spans="2:3" ht="13.5">
      <c r="B434" s="33">
        <f t="shared" si="6"/>
        <v>430</v>
      </c>
      <c r="C434" s="36" t="s">
        <v>577</v>
      </c>
    </row>
    <row r="435" spans="2:3" ht="13.5">
      <c r="B435" s="33">
        <f t="shared" si="6"/>
        <v>431</v>
      </c>
      <c r="C435" s="36" t="s">
        <v>458</v>
      </c>
    </row>
    <row r="436" spans="2:3" ht="13.5">
      <c r="B436" s="33">
        <f t="shared" si="6"/>
        <v>432</v>
      </c>
      <c r="C436" s="36" t="s">
        <v>459</v>
      </c>
    </row>
    <row r="437" spans="2:3" ht="13.5">
      <c r="B437" s="33">
        <f t="shared" si="6"/>
        <v>433</v>
      </c>
      <c r="C437" s="36" t="s">
        <v>578</v>
      </c>
    </row>
    <row r="438" spans="2:3" ht="13.5">
      <c r="B438" s="33">
        <f t="shared" si="6"/>
        <v>434</v>
      </c>
      <c r="C438" s="36" t="s">
        <v>460</v>
      </c>
    </row>
    <row r="439" spans="2:3" ht="13.5">
      <c r="B439" s="33">
        <f t="shared" si="6"/>
        <v>435</v>
      </c>
      <c r="C439" s="36" t="s">
        <v>461</v>
      </c>
    </row>
    <row r="440" spans="2:3" ht="13.5">
      <c r="B440" s="33">
        <f t="shared" si="6"/>
        <v>436</v>
      </c>
      <c r="C440" s="36" t="s">
        <v>462</v>
      </c>
    </row>
    <row r="441" spans="2:3" ht="13.5">
      <c r="B441" s="33">
        <f t="shared" si="6"/>
        <v>437</v>
      </c>
      <c r="C441" s="36" t="s">
        <v>769</v>
      </c>
    </row>
    <row r="442" spans="2:3" ht="13.5">
      <c r="B442" s="33">
        <f t="shared" si="6"/>
        <v>438</v>
      </c>
      <c r="C442" s="36" t="s">
        <v>579</v>
      </c>
    </row>
    <row r="443" spans="2:3" ht="13.5">
      <c r="B443" s="33">
        <f t="shared" si="6"/>
        <v>439</v>
      </c>
      <c r="C443" s="36" t="s">
        <v>463</v>
      </c>
    </row>
    <row r="444" spans="2:3" ht="13.5">
      <c r="B444" s="33">
        <f t="shared" si="6"/>
        <v>440</v>
      </c>
      <c r="C444" s="36" t="s">
        <v>464</v>
      </c>
    </row>
    <row r="445" spans="2:3" ht="13.5">
      <c r="B445" s="33">
        <f t="shared" si="6"/>
        <v>441</v>
      </c>
      <c r="C445" s="36" t="s">
        <v>465</v>
      </c>
    </row>
    <row r="446" spans="2:3" ht="13.5">
      <c r="B446" s="33">
        <f t="shared" si="6"/>
        <v>442</v>
      </c>
      <c r="C446" s="36" t="s">
        <v>770</v>
      </c>
    </row>
    <row r="447" spans="2:3" ht="13.5">
      <c r="B447" s="33">
        <f t="shared" si="6"/>
        <v>443</v>
      </c>
      <c r="C447" s="36" t="s">
        <v>466</v>
      </c>
    </row>
    <row r="448" spans="2:3" ht="13.5">
      <c r="B448" s="33">
        <f t="shared" si="6"/>
        <v>444</v>
      </c>
      <c r="C448" s="36" t="s">
        <v>467</v>
      </c>
    </row>
    <row r="449" spans="2:3" ht="13.5">
      <c r="B449" s="33">
        <f t="shared" si="6"/>
        <v>445</v>
      </c>
      <c r="C449" s="36" t="s">
        <v>468</v>
      </c>
    </row>
    <row r="450" spans="2:3" ht="13.5">
      <c r="B450" s="33">
        <f t="shared" si="6"/>
        <v>446</v>
      </c>
      <c r="C450" s="36" t="s">
        <v>469</v>
      </c>
    </row>
    <row r="451" spans="2:3" ht="13.5">
      <c r="B451" s="33">
        <f t="shared" si="6"/>
        <v>447</v>
      </c>
      <c r="C451" s="36" t="s">
        <v>771</v>
      </c>
    </row>
    <row r="452" spans="2:3" ht="13.5">
      <c r="B452" s="33">
        <f t="shared" si="6"/>
        <v>448</v>
      </c>
      <c r="C452" s="36" t="s">
        <v>772</v>
      </c>
    </row>
    <row r="453" spans="2:3" ht="13.5">
      <c r="B453" s="33">
        <f t="shared" si="6"/>
        <v>449</v>
      </c>
      <c r="C453" s="36" t="s">
        <v>773</v>
      </c>
    </row>
    <row r="454" spans="2:3" ht="13.5">
      <c r="B454" s="33">
        <f t="shared" si="6"/>
        <v>450</v>
      </c>
      <c r="C454" s="36" t="s">
        <v>774</v>
      </c>
    </row>
    <row r="455" spans="2:3" ht="13.5">
      <c r="B455" s="33">
        <f aca="true" t="shared" si="7" ref="B455:B518">B454+1</f>
        <v>451</v>
      </c>
      <c r="C455" s="36" t="s">
        <v>775</v>
      </c>
    </row>
    <row r="456" spans="2:3" ht="13.5">
      <c r="B456" s="33">
        <f t="shared" si="7"/>
        <v>452</v>
      </c>
      <c r="C456" s="36" t="s">
        <v>776</v>
      </c>
    </row>
    <row r="457" spans="2:3" ht="13.5">
      <c r="B457" s="33">
        <f t="shared" si="7"/>
        <v>453</v>
      </c>
      <c r="C457" s="36" t="s">
        <v>470</v>
      </c>
    </row>
    <row r="458" spans="2:3" ht="13.5">
      <c r="B458" s="33">
        <f t="shared" si="7"/>
        <v>454</v>
      </c>
      <c r="C458" s="36" t="s">
        <v>580</v>
      </c>
    </row>
    <row r="459" spans="2:3" ht="13.5">
      <c r="B459" s="33">
        <f t="shared" si="7"/>
        <v>455</v>
      </c>
      <c r="C459" s="36" t="s">
        <v>777</v>
      </c>
    </row>
    <row r="460" spans="2:3" ht="13.5">
      <c r="B460" s="33">
        <f t="shared" si="7"/>
        <v>456</v>
      </c>
      <c r="C460" s="36" t="s">
        <v>471</v>
      </c>
    </row>
    <row r="461" spans="2:3" ht="13.5">
      <c r="B461" s="33">
        <f t="shared" si="7"/>
        <v>457</v>
      </c>
      <c r="C461" s="36" t="s">
        <v>778</v>
      </c>
    </row>
    <row r="462" spans="2:3" ht="13.5">
      <c r="B462" s="33">
        <f t="shared" si="7"/>
        <v>458</v>
      </c>
      <c r="C462" s="36" t="s">
        <v>779</v>
      </c>
    </row>
    <row r="463" spans="2:3" ht="13.5">
      <c r="B463" s="33">
        <f t="shared" si="7"/>
        <v>459</v>
      </c>
      <c r="C463" s="36" t="s">
        <v>780</v>
      </c>
    </row>
    <row r="464" spans="2:3" ht="13.5">
      <c r="B464" s="33">
        <f t="shared" si="7"/>
        <v>460</v>
      </c>
      <c r="C464" s="36" t="s">
        <v>581</v>
      </c>
    </row>
    <row r="465" spans="2:3" ht="13.5">
      <c r="B465" s="33">
        <f t="shared" si="7"/>
        <v>461</v>
      </c>
      <c r="C465" s="36" t="s">
        <v>781</v>
      </c>
    </row>
    <row r="466" spans="2:3" ht="13.5">
      <c r="B466" s="33">
        <f t="shared" si="7"/>
        <v>462</v>
      </c>
      <c r="C466" s="36" t="s">
        <v>782</v>
      </c>
    </row>
    <row r="467" spans="2:3" ht="13.5">
      <c r="B467" s="33">
        <f t="shared" si="7"/>
        <v>463</v>
      </c>
      <c r="C467" s="36" t="s">
        <v>783</v>
      </c>
    </row>
    <row r="468" spans="2:3" ht="13.5">
      <c r="B468" s="33">
        <f t="shared" si="7"/>
        <v>464</v>
      </c>
      <c r="C468" s="36" t="s">
        <v>582</v>
      </c>
    </row>
    <row r="469" spans="2:3" ht="13.5">
      <c r="B469" s="33">
        <f t="shared" si="7"/>
        <v>465</v>
      </c>
      <c r="C469" s="36" t="s">
        <v>784</v>
      </c>
    </row>
    <row r="470" spans="2:3" ht="13.5">
      <c r="B470" s="33">
        <f t="shared" si="7"/>
        <v>466</v>
      </c>
      <c r="C470" s="36" t="s">
        <v>472</v>
      </c>
    </row>
    <row r="471" spans="2:3" ht="13.5">
      <c r="B471" s="33">
        <f t="shared" si="7"/>
        <v>467</v>
      </c>
      <c r="C471" s="36" t="s">
        <v>473</v>
      </c>
    </row>
    <row r="472" spans="2:3" ht="13.5">
      <c r="B472" s="33">
        <f t="shared" si="7"/>
        <v>468</v>
      </c>
      <c r="C472" s="36" t="s">
        <v>785</v>
      </c>
    </row>
    <row r="473" spans="2:3" ht="13.5">
      <c r="B473" s="33">
        <f t="shared" si="7"/>
        <v>469</v>
      </c>
      <c r="C473" s="36" t="s">
        <v>786</v>
      </c>
    </row>
    <row r="474" spans="2:3" ht="13.5">
      <c r="B474" s="33">
        <f t="shared" si="7"/>
        <v>470</v>
      </c>
      <c r="C474" s="36" t="s">
        <v>474</v>
      </c>
    </row>
    <row r="475" spans="2:3" ht="13.5">
      <c r="B475" s="33">
        <f t="shared" si="7"/>
        <v>471</v>
      </c>
      <c r="C475" s="36" t="s">
        <v>475</v>
      </c>
    </row>
    <row r="476" spans="2:3" ht="13.5">
      <c r="B476" s="33">
        <f t="shared" si="7"/>
        <v>472</v>
      </c>
      <c r="C476" s="36" t="s">
        <v>301</v>
      </c>
    </row>
    <row r="477" spans="2:3" ht="13.5">
      <c r="B477" s="33">
        <f t="shared" si="7"/>
        <v>473</v>
      </c>
      <c r="C477" s="36" t="s">
        <v>787</v>
      </c>
    </row>
    <row r="478" spans="2:3" ht="13.5">
      <c r="B478" s="33">
        <f t="shared" si="7"/>
        <v>474</v>
      </c>
      <c r="C478" s="36" t="s">
        <v>583</v>
      </c>
    </row>
    <row r="479" spans="2:3" ht="13.5">
      <c r="B479" s="33">
        <f t="shared" si="7"/>
        <v>475</v>
      </c>
      <c r="C479" s="36" t="s">
        <v>476</v>
      </c>
    </row>
    <row r="480" spans="2:3" ht="13.5">
      <c r="B480" s="33">
        <f t="shared" si="7"/>
        <v>476</v>
      </c>
      <c r="C480" s="36" t="s">
        <v>788</v>
      </c>
    </row>
    <row r="481" spans="2:3" ht="13.5">
      <c r="B481" s="33">
        <f t="shared" si="7"/>
        <v>477</v>
      </c>
      <c r="C481" s="36" t="s">
        <v>789</v>
      </c>
    </row>
    <row r="482" spans="2:3" ht="13.5">
      <c r="B482" s="33">
        <f t="shared" si="7"/>
        <v>478</v>
      </c>
      <c r="C482" s="36" t="s">
        <v>477</v>
      </c>
    </row>
    <row r="483" spans="2:3" ht="13.5">
      <c r="B483" s="33">
        <f t="shared" si="7"/>
        <v>479</v>
      </c>
      <c r="C483" s="36" t="s">
        <v>478</v>
      </c>
    </row>
    <row r="484" spans="2:3" ht="13.5">
      <c r="B484" s="33">
        <f t="shared" si="7"/>
        <v>480</v>
      </c>
      <c r="C484" s="36" t="s">
        <v>291</v>
      </c>
    </row>
    <row r="485" spans="2:3" ht="13.5">
      <c r="B485" s="33">
        <f t="shared" si="7"/>
        <v>481</v>
      </c>
      <c r="C485" s="36" t="s">
        <v>790</v>
      </c>
    </row>
    <row r="486" spans="2:3" ht="13.5">
      <c r="B486" s="33">
        <f t="shared" si="7"/>
        <v>482</v>
      </c>
      <c r="C486" s="36" t="s">
        <v>791</v>
      </c>
    </row>
    <row r="487" spans="2:3" ht="13.5">
      <c r="B487" s="33">
        <f t="shared" si="7"/>
        <v>483</v>
      </c>
      <c r="C487" s="36" t="s">
        <v>479</v>
      </c>
    </row>
    <row r="488" spans="2:3" ht="13.5">
      <c r="B488" s="33">
        <f t="shared" si="7"/>
        <v>484</v>
      </c>
      <c r="C488" s="36" t="s">
        <v>792</v>
      </c>
    </row>
    <row r="489" spans="2:3" ht="13.5">
      <c r="B489" s="33">
        <f t="shared" si="7"/>
        <v>485</v>
      </c>
      <c r="C489" s="36" t="s">
        <v>793</v>
      </c>
    </row>
    <row r="490" spans="2:3" ht="13.5">
      <c r="B490" s="33">
        <f t="shared" si="7"/>
        <v>486</v>
      </c>
      <c r="C490" s="36" t="s">
        <v>794</v>
      </c>
    </row>
    <row r="491" spans="2:3" ht="13.5">
      <c r="B491" s="33">
        <f t="shared" si="7"/>
        <v>487</v>
      </c>
      <c r="C491" s="36" t="s">
        <v>795</v>
      </c>
    </row>
    <row r="492" spans="2:3" ht="13.5">
      <c r="B492" s="33">
        <f t="shared" si="7"/>
        <v>488</v>
      </c>
      <c r="C492" s="36" t="s">
        <v>480</v>
      </c>
    </row>
    <row r="493" spans="2:3" ht="13.5">
      <c r="B493" s="33">
        <f t="shared" si="7"/>
        <v>489</v>
      </c>
      <c r="C493" s="36" t="s">
        <v>796</v>
      </c>
    </row>
    <row r="494" spans="2:3" ht="13.5">
      <c r="B494" s="33">
        <f t="shared" si="7"/>
        <v>490</v>
      </c>
      <c r="C494" s="36" t="s">
        <v>797</v>
      </c>
    </row>
    <row r="495" spans="2:3" ht="13.5">
      <c r="B495" s="33">
        <f t="shared" si="7"/>
        <v>491</v>
      </c>
      <c r="C495" s="36" t="s">
        <v>481</v>
      </c>
    </row>
    <row r="496" spans="2:3" ht="13.5">
      <c r="B496" s="33">
        <f t="shared" si="7"/>
        <v>492</v>
      </c>
      <c r="C496" s="36" t="s">
        <v>798</v>
      </c>
    </row>
    <row r="497" spans="2:3" ht="13.5">
      <c r="B497" s="33">
        <f t="shared" si="7"/>
        <v>493</v>
      </c>
      <c r="C497" s="36" t="s">
        <v>482</v>
      </c>
    </row>
    <row r="498" spans="2:3" ht="13.5">
      <c r="B498" s="33">
        <f t="shared" si="7"/>
        <v>494</v>
      </c>
      <c r="C498" s="36" t="s">
        <v>483</v>
      </c>
    </row>
    <row r="499" spans="2:3" ht="13.5">
      <c r="B499" s="33">
        <f t="shared" si="7"/>
        <v>495</v>
      </c>
      <c r="C499" s="36" t="s">
        <v>799</v>
      </c>
    </row>
    <row r="500" spans="2:3" ht="13.5">
      <c r="B500" s="33">
        <f t="shared" si="7"/>
        <v>496</v>
      </c>
      <c r="C500" s="36" t="s">
        <v>800</v>
      </c>
    </row>
    <row r="501" spans="2:3" ht="13.5">
      <c r="B501" s="33">
        <f t="shared" si="7"/>
        <v>497</v>
      </c>
      <c r="C501" s="36" t="s">
        <v>801</v>
      </c>
    </row>
    <row r="502" spans="2:3" ht="13.5">
      <c r="B502" s="33">
        <f t="shared" si="7"/>
        <v>498</v>
      </c>
      <c r="C502" s="36" t="s">
        <v>802</v>
      </c>
    </row>
    <row r="503" spans="2:3" ht="13.5">
      <c r="B503" s="33">
        <f t="shared" si="7"/>
        <v>499</v>
      </c>
      <c r="C503" s="36" t="s">
        <v>803</v>
      </c>
    </row>
    <row r="504" spans="2:3" ht="13.5">
      <c r="B504" s="33">
        <f t="shared" si="7"/>
        <v>500</v>
      </c>
      <c r="C504" s="36" t="s">
        <v>804</v>
      </c>
    </row>
    <row r="505" spans="2:3" ht="13.5">
      <c r="B505" s="33">
        <f>B504+1</f>
        <v>501</v>
      </c>
      <c r="C505" s="36" t="s">
        <v>584</v>
      </c>
    </row>
    <row r="506" spans="2:3" ht="13.5">
      <c r="B506" s="33">
        <f t="shared" si="7"/>
        <v>502</v>
      </c>
      <c r="C506" s="36" t="s">
        <v>865</v>
      </c>
    </row>
    <row r="507" spans="2:3" ht="13.5">
      <c r="B507" s="33">
        <f t="shared" si="7"/>
        <v>503</v>
      </c>
      <c r="C507" s="36" t="s">
        <v>805</v>
      </c>
    </row>
    <row r="508" spans="2:3" ht="13.5">
      <c r="B508" s="33">
        <f t="shared" si="7"/>
        <v>504</v>
      </c>
      <c r="C508" s="36" t="s">
        <v>806</v>
      </c>
    </row>
    <row r="509" spans="2:3" ht="13.5">
      <c r="B509" s="33">
        <f t="shared" si="7"/>
        <v>505</v>
      </c>
      <c r="C509" s="36" t="s">
        <v>807</v>
      </c>
    </row>
    <row r="510" spans="2:3" ht="13.5">
      <c r="B510" s="33">
        <f t="shared" si="7"/>
        <v>506</v>
      </c>
      <c r="C510" s="36" t="s">
        <v>808</v>
      </c>
    </row>
    <row r="511" spans="2:3" ht="13.5">
      <c r="B511" s="33">
        <f t="shared" si="7"/>
        <v>507</v>
      </c>
      <c r="C511" s="36" t="s">
        <v>484</v>
      </c>
    </row>
    <row r="512" spans="2:3" ht="13.5">
      <c r="B512" s="33">
        <f t="shared" si="7"/>
        <v>508</v>
      </c>
      <c r="C512" s="36" t="s">
        <v>485</v>
      </c>
    </row>
    <row r="513" spans="2:3" ht="13.5">
      <c r="B513" s="33">
        <f t="shared" si="7"/>
        <v>509</v>
      </c>
      <c r="C513" s="36" t="s">
        <v>809</v>
      </c>
    </row>
    <row r="514" spans="2:3" ht="13.5">
      <c r="B514" s="33">
        <f t="shared" si="7"/>
        <v>510</v>
      </c>
      <c r="C514" s="36" t="s">
        <v>810</v>
      </c>
    </row>
    <row r="515" spans="2:3" ht="13.5">
      <c r="B515" s="33">
        <f t="shared" si="7"/>
        <v>511</v>
      </c>
      <c r="C515" s="36" t="s">
        <v>486</v>
      </c>
    </row>
    <row r="516" spans="2:3" ht="13.5">
      <c r="B516" s="33">
        <f t="shared" si="7"/>
        <v>512</v>
      </c>
      <c r="C516" s="37" t="s">
        <v>863</v>
      </c>
    </row>
    <row r="517" spans="2:3" ht="13.5">
      <c r="B517" s="33">
        <f t="shared" si="7"/>
        <v>513</v>
      </c>
      <c r="C517" s="36" t="s">
        <v>811</v>
      </c>
    </row>
    <row r="518" spans="2:3" ht="13.5">
      <c r="B518" s="33">
        <f t="shared" si="7"/>
        <v>514</v>
      </c>
      <c r="C518" s="36" t="s">
        <v>487</v>
      </c>
    </row>
    <row r="519" spans="2:3" ht="13.5">
      <c r="B519" s="33">
        <f aca="true" t="shared" si="8" ref="B519:B582">B518+1</f>
        <v>515</v>
      </c>
      <c r="C519" s="36" t="s">
        <v>812</v>
      </c>
    </row>
    <row r="520" spans="2:3" ht="13.5">
      <c r="B520" s="33">
        <f t="shared" si="8"/>
        <v>516</v>
      </c>
      <c r="C520" s="36" t="s">
        <v>813</v>
      </c>
    </row>
    <row r="521" spans="2:3" ht="13.5">
      <c r="B521" s="33">
        <f t="shared" si="8"/>
        <v>517</v>
      </c>
      <c r="C521" s="36" t="s">
        <v>814</v>
      </c>
    </row>
    <row r="522" spans="2:3" ht="13.5">
      <c r="B522" s="33">
        <f t="shared" si="8"/>
        <v>518</v>
      </c>
      <c r="C522" s="36" t="s">
        <v>815</v>
      </c>
    </row>
    <row r="523" spans="2:3" ht="13.5">
      <c r="B523" s="33">
        <f t="shared" si="8"/>
        <v>519</v>
      </c>
      <c r="C523" s="36" t="s">
        <v>816</v>
      </c>
    </row>
    <row r="524" spans="2:3" ht="13.5">
      <c r="B524" s="33">
        <f t="shared" si="8"/>
        <v>520</v>
      </c>
      <c r="C524" s="36" t="s">
        <v>488</v>
      </c>
    </row>
    <row r="525" spans="2:3" ht="13.5">
      <c r="B525" s="33">
        <f t="shared" si="8"/>
        <v>521</v>
      </c>
      <c r="C525" s="36" t="s">
        <v>817</v>
      </c>
    </row>
    <row r="526" spans="2:3" ht="13.5">
      <c r="B526" s="33">
        <f t="shared" si="8"/>
        <v>522</v>
      </c>
      <c r="C526" s="36" t="s">
        <v>818</v>
      </c>
    </row>
    <row r="527" spans="2:3" ht="13.5">
      <c r="B527" s="33">
        <f t="shared" si="8"/>
        <v>523</v>
      </c>
      <c r="C527" s="36" t="s">
        <v>489</v>
      </c>
    </row>
    <row r="528" spans="2:3" ht="13.5">
      <c r="B528" s="33">
        <f t="shared" si="8"/>
        <v>524</v>
      </c>
      <c r="C528" s="36" t="s">
        <v>819</v>
      </c>
    </row>
    <row r="529" spans="2:3" ht="13.5">
      <c r="B529" s="33">
        <f t="shared" si="8"/>
        <v>525</v>
      </c>
      <c r="C529" s="36" t="s">
        <v>490</v>
      </c>
    </row>
    <row r="530" spans="2:3" ht="13.5">
      <c r="B530" s="33">
        <f t="shared" si="8"/>
        <v>526</v>
      </c>
      <c r="C530" s="36" t="s">
        <v>491</v>
      </c>
    </row>
    <row r="531" spans="2:3" ht="13.5">
      <c r="B531" s="33">
        <f t="shared" si="8"/>
        <v>527</v>
      </c>
      <c r="C531" s="36" t="s">
        <v>820</v>
      </c>
    </row>
    <row r="532" spans="2:3" ht="13.5">
      <c r="B532" s="33">
        <f t="shared" si="8"/>
        <v>528</v>
      </c>
      <c r="C532" s="36" t="s">
        <v>492</v>
      </c>
    </row>
    <row r="533" spans="2:3" ht="13.5">
      <c r="B533" s="33">
        <f t="shared" si="8"/>
        <v>529</v>
      </c>
      <c r="C533" s="36" t="s">
        <v>493</v>
      </c>
    </row>
    <row r="534" spans="2:3" ht="13.5">
      <c r="B534" s="33">
        <f t="shared" si="8"/>
        <v>530</v>
      </c>
      <c r="C534" s="36" t="s">
        <v>821</v>
      </c>
    </row>
    <row r="535" spans="2:3" ht="13.5">
      <c r="B535" s="33">
        <f t="shared" si="8"/>
        <v>531</v>
      </c>
      <c r="C535" s="36" t="s">
        <v>494</v>
      </c>
    </row>
    <row r="536" spans="2:3" ht="13.5">
      <c r="B536" s="33">
        <f t="shared" si="8"/>
        <v>532</v>
      </c>
      <c r="C536" s="36" t="s">
        <v>495</v>
      </c>
    </row>
    <row r="537" spans="2:3" ht="13.5">
      <c r="B537" s="33">
        <f t="shared" si="8"/>
        <v>533</v>
      </c>
      <c r="C537" s="36" t="s">
        <v>822</v>
      </c>
    </row>
    <row r="538" spans="2:3" ht="13.5">
      <c r="B538" s="33">
        <f t="shared" si="8"/>
        <v>534</v>
      </c>
      <c r="C538" s="36" t="s">
        <v>496</v>
      </c>
    </row>
    <row r="539" spans="2:3" ht="13.5">
      <c r="B539" s="33">
        <f t="shared" si="8"/>
        <v>535</v>
      </c>
      <c r="C539" s="36" t="s">
        <v>823</v>
      </c>
    </row>
    <row r="540" spans="2:3" ht="13.5">
      <c r="B540" s="33">
        <f t="shared" si="8"/>
        <v>536</v>
      </c>
      <c r="C540" s="36" t="s">
        <v>824</v>
      </c>
    </row>
    <row r="541" spans="2:3" ht="13.5">
      <c r="B541" s="33">
        <f t="shared" si="8"/>
        <v>537</v>
      </c>
      <c r="C541" s="36" t="s">
        <v>825</v>
      </c>
    </row>
    <row r="542" spans="2:3" ht="13.5">
      <c r="B542" s="33">
        <f t="shared" si="8"/>
        <v>538</v>
      </c>
      <c r="C542" s="36" t="s">
        <v>497</v>
      </c>
    </row>
    <row r="543" spans="2:3" ht="13.5">
      <c r="B543" s="33">
        <f t="shared" si="8"/>
        <v>539</v>
      </c>
      <c r="C543" s="36" t="s">
        <v>826</v>
      </c>
    </row>
    <row r="544" spans="2:3" ht="13.5">
      <c r="B544" s="33">
        <f t="shared" si="8"/>
        <v>540</v>
      </c>
      <c r="C544" s="36" t="s">
        <v>827</v>
      </c>
    </row>
    <row r="545" spans="2:3" ht="13.5">
      <c r="B545" s="33">
        <f t="shared" si="8"/>
        <v>541</v>
      </c>
      <c r="C545" s="36" t="s">
        <v>828</v>
      </c>
    </row>
    <row r="546" spans="2:3" ht="13.5">
      <c r="B546" s="33">
        <f t="shared" si="8"/>
        <v>542</v>
      </c>
      <c r="C546" s="36" t="s">
        <v>829</v>
      </c>
    </row>
    <row r="547" spans="2:3" ht="13.5">
      <c r="B547" s="33">
        <f t="shared" si="8"/>
        <v>543</v>
      </c>
      <c r="C547" s="36" t="s">
        <v>830</v>
      </c>
    </row>
    <row r="548" spans="2:3" ht="13.5">
      <c r="B548" s="33">
        <f t="shared" si="8"/>
        <v>544</v>
      </c>
      <c r="C548" s="36" t="s">
        <v>275</v>
      </c>
    </row>
    <row r="549" spans="2:3" ht="13.5">
      <c r="B549" s="33">
        <f t="shared" si="8"/>
        <v>545</v>
      </c>
      <c r="C549" s="36" t="s">
        <v>498</v>
      </c>
    </row>
    <row r="550" spans="2:3" ht="13.5">
      <c r="B550" s="33">
        <f t="shared" si="8"/>
        <v>546</v>
      </c>
      <c r="C550" s="36" t="s">
        <v>831</v>
      </c>
    </row>
    <row r="551" spans="2:3" ht="13.5">
      <c r="B551" s="33">
        <f t="shared" si="8"/>
        <v>547</v>
      </c>
      <c r="C551" s="36" t="s">
        <v>832</v>
      </c>
    </row>
    <row r="552" spans="2:3" ht="13.5">
      <c r="B552" s="33">
        <f t="shared" si="8"/>
        <v>548</v>
      </c>
      <c r="C552" s="36" t="s">
        <v>833</v>
      </c>
    </row>
    <row r="553" spans="2:3" ht="13.5">
      <c r="B553" s="33">
        <f t="shared" si="8"/>
        <v>549</v>
      </c>
      <c r="C553" s="36" t="s">
        <v>834</v>
      </c>
    </row>
    <row r="554" spans="2:3" ht="13.5">
      <c r="B554" s="33">
        <f t="shared" si="8"/>
        <v>550</v>
      </c>
      <c r="C554" s="36" t="s">
        <v>835</v>
      </c>
    </row>
    <row r="555" spans="2:3" ht="13.5">
      <c r="B555" s="33">
        <f t="shared" si="8"/>
        <v>551</v>
      </c>
      <c r="C555" s="36" t="s">
        <v>499</v>
      </c>
    </row>
    <row r="556" spans="2:3" ht="13.5">
      <c r="B556" s="33">
        <f t="shared" si="8"/>
        <v>552</v>
      </c>
      <c r="C556" s="36" t="s">
        <v>276</v>
      </c>
    </row>
    <row r="557" spans="2:3" ht="13.5">
      <c r="B557" s="33">
        <f t="shared" si="8"/>
        <v>553</v>
      </c>
      <c r="C557" s="36" t="s">
        <v>500</v>
      </c>
    </row>
    <row r="558" spans="2:3" ht="13.5">
      <c r="B558" s="33">
        <f t="shared" si="8"/>
        <v>554</v>
      </c>
      <c r="C558" s="36" t="s">
        <v>501</v>
      </c>
    </row>
    <row r="559" spans="2:3" ht="13.5">
      <c r="B559" s="33">
        <f t="shared" si="8"/>
        <v>555</v>
      </c>
      <c r="C559" s="36" t="s">
        <v>502</v>
      </c>
    </row>
    <row r="560" spans="2:3" ht="13.5">
      <c r="B560" s="33">
        <f t="shared" si="8"/>
        <v>556</v>
      </c>
      <c r="C560" s="36" t="s">
        <v>585</v>
      </c>
    </row>
    <row r="561" spans="2:3" ht="13.5">
      <c r="B561" s="33">
        <f t="shared" si="8"/>
        <v>557</v>
      </c>
      <c r="C561" s="36" t="s">
        <v>836</v>
      </c>
    </row>
    <row r="562" spans="2:3" ht="13.5">
      <c r="B562" s="33">
        <f t="shared" si="8"/>
        <v>558</v>
      </c>
      <c r="C562" s="36" t="s">
        <v>837</v>
      </c>
    </row>
    <row r="563" spans="2:3" ht="13.5">
      <c r="B563" s="33">
        <f t="shared" si="8"/>
        <v>559</v>
      </c>
      <c r="C563" s="36" t="s">
        <v>269</v>
      </c>
    </row>
    <row r="564" spans="2:3" ht="13.5">
      <c r="B564" s="33">
        <f t="shared" si="8"/>
        <v>560</v>
      </c>
      <c r="C564" s="36" t="s">
        <v>838</v>
      </c>
    </row>
    <row r="565" spans="2:3" ht="13.5">
      <c r="B565" s="33">
        <f t="shared" si="8"/>
        <v>561</v>
      </c>
      <c r="C565" s="36" t="s">
        <v>839</v>
      </c>
    </row>
    <row r="566" spans="2:3" ht="13.5">
      <c r="B566" s="33">
        <f t="shared" si="8"/>
        <v>562</v>
      </c>
      <c r="C566" s="36" t="s">
        <v>840</v>
      </c>
    </row>
    <row r="567" spans="2:3" ht="13.5">
      <c r="B567" s="33">
        <f t="shared" si="8"/>
        <v>563</v>
      </c>
      <c r="C567" s="36" t="s">
        <v>503</v>
      </c>
    </row>
    <row r="568" spans="2:3" ht="13.5">
      <c r="B568" s="33">
        <f t="shared" si="8"/>
        <v>564</v>
      </c>
      <c r="C568" s="36" t="s">
        <v>586</v>
      </c>
    </row>
    <row r="569" spans="2:3" ht="13.5">
      <c r="B569" s="33">
        <f t="shared" si="8"/>
        <v>565</v>
      </c>
      <c r="C569" s="36" t="s">
        <v>504</v>
      </c>
    </row>
    <row r="570" spans="2:3" ht="13.5">
      <c r="B570" s="33">
        <f t="shared" si="8"/>
        <v>566</v>
      </c>
      <c r="C570" s="36" t="s">
        <v>842</v>
      </c>
    </row>
    <row r="571" spans="2:3" ht="13.5">
      <c r="B571" s="33">
        <f t="shared" si="8"/>
        <v>567</v>
      </c>
      <c r="C571" s="36" t="s">
        <v>587</v>
      </c>
    </row>
    <row r="572" spans="2:3" ht="13.5">
      <c r="B572" s="33">
        <f t="shared" si="8"/>
        <v>568</v>
      </c>
      <c r="C572" s="36" t="s">
        <v>841</v>
      </c>
    </row>
    <row r="573" spans="2:3" ht="13.5">
      <c r="B573" s="33">
        <f t="shared" si="8"/>
        <v>569</v>
      </c>
      <c r="C573" s="36" t="s">
        <v>505</v>
      </c>
    </row>
    <row r="574" spans="2:3" ht="13.5">
      <c r="B574" s="33">
        <f t="shared" si="8"/>
        <v>570</v>
      </c>
      <c r="C574" s="36" t="s">
        <v>506</v>
      </c>
    </row>
    <row r="575" spans="2:3" ht="13.5">
      <c r="B575" s="33">
        <f t="shared" si="8"/>
        <v>571</v>
      </c>
      <c r="C575" s="36" t="s">
        <v>843</v>
      </c>
    </row>
    <row r="576" spans="2:3" ht="13.5">
      <c r="B576" s="33">
        <f t="shared" si="8"/>
        <v>572</v>
      </c>
      <c r="C576" s="36" t="s">
        <v>844</v>
      </c>
    </row>
    <row r="577" spans="2:3" ht="13.5">
      <c r="B577" s="33">
        <f t="shared" si="8"/>
        <v>573</v>
      </c>
      <c r="C577" s="36" t="s">
        <v>507</v>
      </c>
    </row>
    <row r="578" spans="2:3" ht="13.5">
      <c r="B578" s="33">
        <f t="shared" si="8"/>
        <v>574</v>
      </c>
      <c r="C578" s="36" t="s">
        <v>508</v>
      </c>
    </row>
    <row r="579" spans="2:3" ht="13.5">
      <c r="B579" s="33">
        <f t="shared" si="8"/>
        <v>575</v>
      </c>
      <c r="C579" s="36" t="s">
        <v>509</v>
      </c>
    </row>
    <row r="580" spans="2:3" ht="13.5">
      <c r="B580" s="33">
        <f t="shared" si="8"/>
        <v>576</v>
      </c>
      <c r="C580" s="36" t="s">
        <v>510</v>
      </c>
    </row>
    <row r="581" spans="2:3" ht="13.5">
      <c r="B581" s="33">
        <f t="shared" si="8"/>
        <v>577</v>
      </c>
      <c r="C581" s="36" t="s">
        <v>588</v>
      </c>
    </row>
    <row r="582" spans="2:3" ht="13.5">
      <c r="B582" s="33">
        <f t="shared" si="8"/>
        <v>578</v>
      </c>
      <c r="C582" s="36" t="s">
        <v>845</v>
      </c>
    </row>
    <row r="583" spans="2:3" ht="13.5">
      <c r="B583" s="33">
        <f aca="true" t="shared" si="9" ref="B583:B646">B582+1</f>
        <v>579</v>
      </c>
      <c r="C583" s="36" t="s">
        <v>846</v>
      </c>
    </row>
    <row r="584" spans="2:3" ht="13.5">
      <c r="B584" s="33">
        <f t="shared" si="9"/>
        <v>580</v>
      </c>
      <c r="C584" s="36" t="s">
        <v>589</v>
      </c>
    </row>
    <row r="585" spans="2:3" ht="13.5">
      <c r="B585" s="33">
        <f t="shared" si="9"/>
        <v>581</v>
      </c>
      <c r="C585" s="36" t="s">
        <v>511</v>
      </c>
    </row>
    <row r="586" spans="2:3" ht="13.5">
      <c r="B586" s="33">
        <f t="shared" si="9"/>
        <v>582</v>
      </c>
      <c r="C586" s="36" t="s">
        <v>847</v>
      </c>
    </row>
    <row r="587" spans="2:3" ht="13.5">
      <c r="B587" s="33">
        <f t="shared" si="9"/>
        <v>583</v>
      </c>
      <c r="C587" s="36" t="s">
        <v>848</v>
      </c>
    </row>
    <row r="588" spans="2:3" ht="13.5">
      <c r="B588" s="33">
        <f t="shared" si="9"/>
        <v>584</v>
      </c>
      <c r="C588" s="36" t="s">
        <v>277</v>
      </c>
    </row>
    <row r="589" spans="2:3" ht="13.5">
      <c r="B589" s="33">
        <f t="shared" si="9"/>
        <v>585</v>
      </c>
      <c r="C589" s="36" t="s">
        <v>512</v>
      </c>
    </row>
    <row r="590" spans="2:3" ht="13.5">
      <c r="B590" s="33">
        <f t="shared" si="9"/>
        <v>586</v>
      </c>
      <c r="C590" s="36" t="s">
        <v>513</v>
      </c>
    </row>
    <row r="591" spans="2:3" ht="13.5">
      <c r="B591" s="33">
        <f t="shared" si="9"/>
        <v>587</v>
      </c>
      <c r="C591" s="36" t="s">
        <v>514</v>
      </c>
    </row>
    <row r="592" spans="2:3" ht="13.5">
      <c r="B592" s="33">
        <f t="shared" si="9"/>
        <v>588</v>
      </c>
      <c r="C592" s="36" t="s">
        <v>278</v>
      </c>
    </row>
    <row r="593" spans="2:3" ht="13.5">
      <c r="B593" s="33">
        <f t="shared" si="9"/>
        <v>589</v>
      </c>
      <c r="C593" s="36" t="s">
        <v>852</v>
      </c>
    </row>
    <row r="594" spans="2:3" ht="13.5">
      <c r="B594" s="33">
        <f t="shared" si="9"/>
        <v>590</v>
      </c>
      <c r="C594" s="36" t="s">
        <v>515</v>
      </c>
    </row>
    <row r="595" spans="2:3" ht="13.5">
      <c r="B595" s="33">
        <f t="shared" si="9"/>
        <v>591</v>
      </c>
      <c r="C595" s="36" t="s">
        <v>279</v>
      </c>
    </row>
    <row r="596" spans="2:3" ht="13.5">
      <c r="B596" s="33">
        <f t="shared" si="9"/>
        <v>592</v>
      </c>
      <c r="C596" s="36" t="s">
        <v>516</v>
      </c>
    </row>
    <row r="597" spans="2:3" ht="13.5">
      <c r="B597" s="33">
        <f t="shared" si="9"/>
        <v>593</v>
      </c>
      <c r="C597" s="36" t="s">
        <v>853</v>
      </c>
    </row>
    <row r="598" spans="2:3" ht="13.5">
      <c r="B598" s="33">
        <f t="shared" si="9"/>
        <v>594</v>
      </c>
      <c r="C598" s="36" t="s">
        <v>854</v>
      </c>
    </row>
    <row r="599" spans="2:3" ht="13.5">
      <c r="B599" s="33">
        <f t="shared" si="9"/>
        <v>595</v>
      </c>
      <c r="C599" s="36" t="s">
        <v>855</v>
      </c>
    </row>
    <row r="600" spans="2:3" ht="13.5">
      <c r="B600" s="33">
        <f t="shared" si="9"/>
        <v>596</v>
      </c>
      <c r="C600" s="36" t="s">
        <v>517</v>
      </c>
    </row>
    <row r="601" spans="2:3" ht="13.5">
      <c r="B601" s="33">
        <f t="shared" si="9"/>
        <v>597</v>
      </c>
      <c r="C601" s="36" t="s">
        <v>518</v>
      </c>
    </row>
    <row r="602" spans="2:3" ht="13.5">
      <c r="B602" s="33">
        <f t="shared" si="9"/>
        <v>598</v>
      </c>
      <c r="C602" s="36" t="s">
        <v>519</v>
      </c>
    </row>
    <row r="603" spans="2:3" ht="13.5">
      <c r="B603" s="33">
        <f t="shared" si="9"/>
        <v>599</v>
      </c>
      <c r="C603" s="36" t="s">
        <v>856</v>
      </c>
    </row>
    <row r="604" spans="2:3" ht="13.5">
      <c r="B604" s="33">
        <f t="shared" si="9"/>
        <v>600</v>
      </c>
      <c r="C604" s="36" t="s">
        <v>857</v>
      </c>
    </row>
    <row r="605" spans="2:3" ht="13.5">
      <c r="B605" s="33">
        <f t="shared" si="9"/>
        <v>601</v>
      </c>
      <c r="C605" s="36" t="s">
        <v>520</v>
      </c>
    </row>
    <row r="606" spans="2:3" ht="13.5">
      <c r="B606" s="33">
        <f t="shared" si="9"/>
        <v>602</v>
      </c>
      <c r="C606" s="36" t="s">
        <v>858</v>
      </c>
    </row>
    <row r="607" spans="2:3" ht="13.5">
      <c r="B607" s="33">
        <f t="shared" si="9"/>
        <v>603</v>
      </c>
      <c r="C607" s="36" t="s">
        <v>859</v>
      </c>
    </row>
    <row r="608" spans="2:3" ht="13.5">
      <c r="B608" s="33">
        <f t="shared" si="9"/>
        <v>604</v>
      </c>
      <c r="C608" s="36" t="s">
        <v>280</v>
      </c>
    </row>
    <row r="609" spans="2:3" ht="13.5">
      <c r="B609" s="33">
        <f t="shared" si="9"/>
        <v>605</v>
      </c>
      <c r="C609" s="36" t="s">
        <v>521</v>
      </c>
    </row>
    <row r="610" spans="2:3" ht="13.5">
      <c r="B610" s="33">
        <f t="shared" si="9"/>
        <v>606</v>
      </c>
      <c r="C610" s="37"/>
    </row>
    <row r="611" spans="2:3" ht="13.5">
      <c r="B611" s="33">
        <f t="shared" si="9"/>
        <v>607</v>
      </c>
      <c r="C611" s="36"/>
    </row>
    <row r="612" spans="2:3" ht="13.5">
      <c r="B612" s="33">
        <f t="shared" si="9"/>
        <v>608</v>
      </c>
      <c r="C612" s="36"/>
    </row>
    <row r="613" spans="2:3" ht="13.5">
      <c r="B613" s="33">
        <f t="shared" si="9"/>
        <v>609</v>
      </c>
      <c r="C613" s="37"/>
    </row>
    <row r="614" spans="2:3" ht="13.5">
      <c r="B614" s="33">
        <f t="shared" si="9"/>
        <v>610</v>
      </c>
      <c r="C614" s="36"/>
    </row>
    <row r="615" spans="2:3" ht="13.5">
      <c r="B615" s="33">
        <f t="shared" si="9"/>
        <v>611</v>
      </c>
      <c r="C615" s="37"/>
    </row>
    <row r="616" spans="2:3" ht="13.5">
      <c r="B616" s="33">
        <f t="shared" si="9"/>
        <v>612</v>
      </c>
      <c r="C616" s="36"/>
    </row>
    <row r="617" spans="2:3" ht="13.5">
      <c r="B617" s="33">
        <f t="shared" si="9"/>
        <v>613</v>
      </c>
      <c r="C617" s="37"/>
    </row>
    <row r="618" spans="2:3" ht="13.5">
      <c r="B618" s="33">
        <f t="shared" si="9"/>
        <v>614</v>
      </c>
      <c r="C618" s="36"/>
    </row>
    <row r="619" spans="2:3" ht="13.5">
      <c r="B619" s="33">
        <f t="shared" si="9"/>
        <v>615</v>
      </c>
      <c r="C619" s="36"/>
    </row>
    <row r="620" spans="2:3" ht="13.5">
      <c r="B620" s="33">
        <f t="shared" si="9"/>
        <v>616</v>
      </c>
      <c r="C620" s="36"/>
    </row>
    <row r="621" spans="2:3" ht="13.5">
      <c r="B621" s="33">
        <f t="shared" si="9"/>
        <v>617</v>
      </c>
      <c r="C621" s="36"/>
    </row>
    <row r="622" spans="2:3" ht="13.5">
      <c r="B622" s="33">
        <f t="shared" si="9"/>
        <v>618</v>
      </c>
      <c r="C622" s="36"/>
    </row>
    <row r="623" spans="2:3" ht="13.5">
      <c r="B623" s="33">
        <f t="shared" si="9"/>
        <v>619</v>
      </c>
      <c r="C623" s="36"/>
    </row>
    <row r="624" spans="2:3" ht="13.5">
      <c r="B624" s="33">
        <f t="shared" si="9"/>
        <v>620</v>
      </c>
      <c r="C624" s="36"/>
    </row>
    <row r="625" spans="2:3" ht="13.5">
      <c r="B625" s="33">
        <f t="shared" si="9"/>
        <v>621</v>
      </c>
      <c r="C625" s="36"/>
    </row>
    <row r="626" spans="2:3" ht="13.5">
      <c r="B626" s="33">
        <f t="shared" si="9"/>
        <v>622</v>
      </c>
      <c r="C626" s="36"/>
    </row>
    <row r="627" spans="2:3" ht="13.5">
      <c r="B627" s="33">
        <f t="shared" si="9"/>
        <v>623</v>
      </c>
      <c r="C627" s="36"/>
    </row>
    <row r="628" spans="2:3" ht="13.5">
      <c r="B628" s="33">
        <f t="shared" si="9"/>
        <v>624</v>
      </c>
      <c r="C628" s="36"/>
    </row>
    <row r="629" spans="2:3" ht="13.5">
      <c r="B629" s="33">
        <f t="shared" si="9"/>
        <v>625</v>
      </c>
      <c r="C629" s="36"/>
    </row>
    <row r="630" spans="2:3" ht="13.5">
      <c r="B630" s="33">
        <f t="shared" si="9"/>
        <v>626</v>
      </c>
      <c r="C630" s="36"/>
    </row>
    <row r="631" spans="2:3" ht="13.5">
      <c r="B631" s="33">
        <f t="shared" si="9"/>
        <v>627</v>
      </c>
      <c r="C631" s="36"/>
    </row>
    <row r="632" spans="2:3" ht="13.5">
      <c r="B632" s="33">
        <f t="shared" si="9"/>
        <v>628</v>
      </c>
      <c r="C632" s="36"/>
    </row>
    <row r="633" spans="2:3" ht="13.5">
      <c r="B633" s="33">
        <f t="shared" si="9"/>
        <v>629</v>
      </c>
      <c r="C633" s="36"/>
    </row>
    <row r="634" spans="2:3" ht="13.5">
      <c r="B634" s="33">
        <f t="shared" si="9"/>
        <v>630</v>
      </c>
      <c r="C634" s="36"/>
    </row>
    <row r="635" spans="2:3" ht="13.5">
      <c r="B635" s="33">
        <f t="shared" si="9"/>
        <v>631</v>
      </c>
      <c r="C635" s="36"/>
    </row>
    <row r="636" spans="2:3" ht="13.5">
      <c r="B636" s="33">
        <f t="shared" si="9"/>
        <v>632</v>
      </c>
      <c r="C636" s="36"/>
    </row>
    <row r="637" spans="2:3" ht="13.5">
      <c r="B637" s="33">
        <f t="shared" si="9"/>
        <v>633</v>
      </c>
      <c r="C637" s="36"/>
    </row>
    <row r="638" spans="2:3" ht="13.5">
      <c r="B638" s="33">
        <f t="shared" si="9"/>
        <v>634</v>
      </c>
      <c r="C638" s="36"/>
    </row>
    <row r="639" spans="2:3" ht="13.5">
      <c r="B639" s="33">
        <f t="shared" si="9"/>
        <v>635</v>
      </c>
      <c r="C639" s="36"/>
    </row>
    <row r="640" spans="2:3" ht="13.5">
      <c r="B640" s="33">
        <f t="shared" si="9"/>
        <v>636</v>
      </c>
      <c r="C640" s="36"/>
    </row>
    <row r="641" spans="2:3" ht="13.5">
      <c r="B641" s="33">
        <f t="shared" si="9"/>
        <v>637</v>
      </c>
      <c r="C641" s="36"/>
    </row>
    <row r="642" spans="2:3" ht="13.5">
      <c r="B642" s="33">
        <f t="shared" si="9"/>
        <v>638</v>
      </c>
      <c r="C642" s="36"/>
    </row>
    <row r="643" spans="2:3" ht="13.5">
      <c r="B643" s="33">
        <f t="shared" si="9"/>
        <v>639</v>
      </c>
      <c r="C643" s="36"/>
    </row>
    <row r="644" spans="2:3" ht="13.5">
      <c r="B644" s="33">
        <f t="shared" si="9"/>
        <v>640</v>
      </c>
      <c r="C644" s="36"/>
    </row>
    <row r="645" spans="2:3" ht="13.5">
      <c r="B645" s="33">
        <f t="shared" si="9"/>
        <v>641</v>
      </c>
      <c r="C645" s="36"/>
    </row>
    <row r="646" spans="2:3" ht="13.5">
      <c r="B646" s="33">
        <f t="shared" si="9"/>
        <v>642</v>
      </c>
      <c r="C646" s="36"/>
    </row>
    <row r="647" spans="2:3" ht="13.5">
      <c r="B647" s="33">
        <f aca="true" t="shared" si="10" ref="B647:B654">B646+1</f>
        <v>643</v>
      </c>
      <c r="C647" s="36"/>
    </row>
    <row r="648" spans="2:3" ht="13.5">
      <c r="B648" s="33">
        <f t="shared" si="10"/>
        <v>644</v>
      </c>
      <c r="C648" s="36"/>
    </row>
    <row r="649" spans="2:3" ht="13.5">
      <c r="B649" s="33">
        <f t="shared" si="10"/>
        <v>645</v>
      </c>
      <c r="C649" s="36"/>
    </row>
    <row r="650" spans="2:3" ht="13.5">
      <c r="B650" s="33">
        <f t="shared" si="10"/>
        <v>646</v>
      </c>
      <c r="C650" s="36"/>
    </row>
    <row r="651" spans="2:3" ht="13.5">
      <c r="B651" s="33">
        <f t="shared" si="10"/>
        <v>647</v>
      </c>
      <c r="C651" s="36"/>
    </row>
    <row r="652" spans="2:3" ht="13.5">
      <c r="B652" s="33">
        <f t="shared" si="10"/>
        <v>648</v>
      </c>
      <c r="C652" s="36"/>
    </row>
    <row r="653" spans="2:3" ht="13.5">
      <c r="B653" s="33">
        <f t="shared" si="10"/>
        <v>649</v>
      </c>
      <c r="C653" s="36"/>
    </row>
    <row r="654" spans="2:3" ht="13.5">
      <c r="B654" s="33">
        <f t="shared" si="10"/>
        <v>650</v>
      </c>
      <c r="C654" s="36"/>
    </row>
  </sheetData>
  <mergeCells count="2">
    <mergeCell ref="A2:C2"/>
    <mergeCell ref="A3:C3"/>
  </mergeCells>
  <printOptions/>
  <pageMargins left="0.75" right="0.75" top="1" bottom="1" header="0.492125985" footer="0.492125985"/>
  <pageSetup horizontalDpi="300" verticalDpi="300" orientation="portrait" paperSize="9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Plan7"/>
  <dimension ref="B6:B10"/>
  <sheetViews>
    <sheetView showGridLines="0" showRowColHeaders="0" workbookViewId="0" topLeftCell="A1">
      <selection activeCell="A1" sqref="A1"/>
    </sheetView>
  </sheetViews>
  <sheetFormatPr defaultColWidth="9.140625" defaultRowHeight="12.75"/>
  <cols>
    <col min="11" max="16384" width="0" style="0" hidden="1" customWidth="1"/>
  </cols>
  <sheetData>
    <row r="6" ht="20.25">
      <c r="B6" s="181" t="s">
        <v>1006</v>
      </c>
    </row>
    <row r="8" ht="20.25">
      <c r="B8" s="181" t="s">
        <v>1007</v>
      </c>
    </row>
    <row r="10" ht="12.75">
      <c r="B10" s="180"/>
    </row>
  </sheetData>
  <printOptions/>
  <pageMargins left="0.75" right="0.75" top="1" bottom="1" header="0.492125985" footer="0.492125985"/>
  <pageSetup orientation="portrait" paperSize="9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Plan15"/>
  <dimension ref="A1:O29"/>
  <sheetViews>
    <sheetView showGridLines="0" showRowColHeaders="0" tabSelected="1" workbookViewId="0" topLeftCell="A1">
      <selection activeCell="A1" sqref="A1"/>
    </sheetView>
  </sheetViews>
  <sheetFormatPr defaultColWidth="9.140625" defaultRowHeight="12.75"/>
  <cols>
    <col min="1" max="1" width="0.85546875" style="0" customWidth="1"/>
    <col min="2" max="2" width="9.7109375" style="0" customWidth="1"/>
    <col min="3" max="3" width="0.5625" style="0" customWidth="1"/>
    <col min="4" max="4" width="4.7109375" style="0" customWidth="1"/>
    <col min="6" max="6" width="10.421875" style="0" customWidth="1"/>
    <col min="8" max="8" width="7.7109375" style="0" customWidth="1"/>
    <col min="9" max="9" width="13.7109375" style="0" customWidth="1"/>
    <col min="12" max="12" width="10.7109375" style="0" customWidth="1"/>
    <col min="13" max="13" width="9.7109375" style="0" customWidth="1"/>
    <col min="14" max="14" width="0.5625" style="0" customWidth="1"/>
    <col min="15" max="15" width="13.7109375" style="0" customWidth="1"/>
  </cols>
  <sheetData>
    <row r="1" spans="1:15" ht="3" customHeight="1">
      <c r="A1" s="480"/>
      <c r="B1" s="477"/>
      <c r="C1" s="477"/>
      <c r="D1" s="478"/>
      <c r="E1" s="478"/>
      <c r="F1" s="478"/>
      <c r="G1" s="479"/>
      <c r="H1" s="479"/>
      <c r="I1" s="479"/>
      <c r="J1" s="479"/>
      <c r="K1" s="479"/>
      <c r="L1" s="479"/>
      <c r="M1" s="479"/>
      <c r="N1" s="479"/>
      <c r="O1" s="479"/>
    </row>
    <row r="2" spans="1:15" ht="9" customHeight="1">
      <c r="A2" s="30"/>
      <c r="B2" s="410"/>
      <c r="C2" s="410"/>
      <c r="D2" s="410"/>
      <c r="E2" s="566" t="s">
        <v>96</v>
      </c>
      <c r="F2" s="566"/>
      <c r="G2" s="566"/>
      <c r="H2" s="566"/>
      <c r="I2" s="566"/>
      <c r="J2" s="566"/>
      <c r="K2" s="566"/>
      <c r="L2" s="566"/>
      <c r="M2" s="566"/>
      <c r="N2" s="566"/>
      <c r="O2" s="566"/>
    </row>
    <row r="3" spans="1:15" ht="9" customHeight="1">
      <c r="A3" s="30"/>
      <c r="B3" s="410"/>
      <c r="C3" s="410"/>
      <c r="D3" s="410"/>
      <c r="E3" s="566"/>
      <c r="F3" s="566"/>
      <c r="G3" s="566"/>
      <c r="H3" s="566"/>
      <c r="I3" s="566"/>
      <c r="J3" s="566"/>
      <c r="K3" s="566"/>
      <c r="L3" s="566"/>
      <c r="M3" s="566"/>
      <c r="N3" s="566"/>
      <c r="O3" s="566"/>
    </row>
    <row r="4" spans="1:15" ht="21.75" customHeight="1">
      <c r="A4" s="30"/>
      <c r="B4" s="410"/>
      <c r="C4" s="410"/>
      <c r="D4" s="410"/>
      <c r="E4" s="567" t="s">
        <v>79</v>
      </c>
      <c r="F4" s="567"/>
      <c r="G4" s="567"/>
      <c r="H4" s="567"/>
      <c r="I4" s="567"/>
      <c r="J4" s="567"/>
      <c r="K4" s="567"/>
      <c r="L4" s="567"/>
      <c r="M4" s="567"/>
      <c r="N4" s="567"/>
      <c r="O4" s="442"/>
    </row>
    <row r="5" spans="1:15" ht="3.75" customHeight="1">
      <c r="A5" s="30"/>
      <c r="B5" s="177"/>
      <c r="C5" s="177"/>
      <c r="D5" s="177"/>
      <c r="E5" s="565"/>
      <c r="F5" s="565"/>
      <c r="G5" s="565"/>
      <c r="H5" s="565"/>
      <c r="I5" s="565"/>
      <c r="J5" s="565"/>
      <c r="K5" s="565"/>
      <c r="L5" s="565"/>
      <c r="M5" s="565"/>
      <c r="N5" s="565"/>
      <c r="O5" s="483"/>
    </row>
    <row r="6" spans="1:15" ht="3" customHeight="1">
      <c r="A6" s="30"/>
      <c r="B6" s="177"/>
      <c r="C6" s="459"/>
      <c r="D6" s="459"/>
      <c r="E6" s="460"/>
      <c r="F6" s="460"/>
      <c r="G6" s="460"/>
      <c r="H6" s="460"/>
      <c r="I6" s="460"/>
      <c r="J6" s="460"/>
      <c r="K6" s="460"/>
      <c r="L6" s="460"/>
      <c r="M6" s="460"/>
      <c r="N6" s="460"/>
      <c r="O6" s="403"/>
    </row>
    <row r="7" spans="1:15" ht="15" customHeight="1">
      <c r="A7" s="30"/>
      <c r="B7" s="410"/>
      <c r="C7" s="484"/>
      <c r="D7" s="564" t="s">
        <v>74</v>
      </c>
      <c r="E7" s="592"/>
      <c r="F7" s="592"/>
      <c r="G7" s="476"/>
      <c r="H7" s="564" t="s">
        <v>73</v>
      </c>
      <c r="I7" s="564"/>
      <c r="J7" s="568"/>
      <c r="K7" s="568"/>
      <c r="L7" s="569" t="s">
        <v>72</v>
      </c>
      <c r="M7" s="570"/>
      <c r="N7" s="485"/>
      <c r="O7" s="483"/>
    </row>
    <row r="8" spans="1:15" ht="3" customHeight="1">
      <c r="A8" s="30"/>
      <c r="B8" s="410"/>
      <c r="C8" s="484"/>
      <c r="D8" s="486"/>
      <c r="E8" s="461"/>
      <c r="F8" s="476"/>
      <c r="G8" s="476"/>
      <c r="H8" s="476"/>
      <c r="I8" s="461"/>
      <c r="J8" s="476"/>
      <c r="K8" s="476"/>
      <c r="L8" s="476"/>
      <c r="M8" s="476"/>
      <c r="N8" s="487"/>
      <c r="O8" s="483"/>
    </row>
    <row r="9" spans="1:15" ht="12" customHeight="1">
      <c r="A9" s="30"/>
      <c r="B9" s="410"/>
      <c r="C9" s="484"/>
      <c r="D9" s="486"/>
      <c r="E9" s="461"/>
      <c r="F9" s="476"/>
      <c r="G9" s="462"/>
      <c r="H9" s="463"/>
      <c r="I9" s="463"/>
      <c r="J9" s="476"/>
      <c r="K9" s="476"/>
      <c r="L9" s="476"/>
      <c r="M9" s="476"/>
      <c r="N9" s="487"/>
      <c r="O9" s="483"/>
    </row>
    <row r="10" spans="1:15" ht="6.75" customHeight="1">
      <c r="A10" s="30"/>
      <c r="B10" s="410"/>
      <c r="C10" s="484"/>
      <c r="D10" s="486"/>
      <c r="E10" s="461"/>
      <c r="F10" s="476"/>
      <c r="G10" s="476"/>
      <c r="H10" s="488"/>
      <c r="I10" s="461"/>
      <c r="J10" s="476"/>
      <c r="K10" s="476"/>
      <c r="L10" s="476"/>
      <c r="M10" s="476"/>
      <c r="N10" s="487"/>
      <c r="O10" s="483"/>
    </row>
    <row r="11" spans="1:15" ht="15" customHeight="1">
      <c r="A11" s="30"/>
      <c r="B11" s="410"/>
      <c r="C11" s="484"/>
      <c r="D11" s="564" t="s">
        <v>75</v>
      </c>
      <c r="E11" s="592"/>
      <c r="F11" s="592"/>
      <c r="G11" s="592"/>
      <c r="H11" s="592"/>
      <c r="I11" s="463"/>
      <c r="J11" s="463"/>
      <c r="K11" s="476"/>
      <c r="L11" s="476"/>
      <c r="M11" s="476"/>
      <c r="N11" s="487"/>
      <c r="O11" s="483"/>
    </row>
    <row r="12" spans="1:15" ht="3" customHeight="1">
      <c r="A12" s="30"/>
      <c r="B12" s="410"/>
      <c r="C12" s="484"/>
      <c r="D12" s="486"/>
      <c r="E12" s="461"/>
      <c r="F12" s="476"/>
      <c r="G12" s="463"/>
      <c r="H12" s="463"/>
      <c r="I12" s="463"/>
      <c r="J12" s="481"/>
      <c r="K12" s="476"/>
      <c r="L12" s="476"/>
      <c r="M12" s="476"/>
      <c r="N12" s="487"/>
      <c r="O12" s="483"/>
    </row>
    <row r="13" spans="1:15" ht="12" customHeight="1">
      <c r="A13" s="30"/>
      <c r="B13" s="410"/>
      <c r="C13" s="484"/>
      <c r="D13" s="486"/>
      <c r="E13" s="463"/>
      <c r="F13" s="463"/>
      <c r="G13" s="463"/>
      <c r="H13" s="461">
        <f>IF(COMANDOBLOQUEADO!Z17=2," com o percentual de:","")</f>
      </c>
      <c r="I13" s="461">
        <f>IF(COMANDOBLOQUEADO!Z15=2,"           com o percentual de:","")</f>
      </c>
      <c r="J13" s="482"/>
      <c r="K13" s="482"/>
      <c r="L13" s="464">
        <v>25</v>
      </c>
      <c r="M13" s="463" t="str">
        <f>IF(COMANDOBLOQUEADO!AA17=2,"%","%")</f>
        <v>%</v>
      </c>
      <c r="N13" s="489"/>
      <c r="O13" s="483"/>
    </row>
    <row r="14" spans="1:15" ht="9.75" customHeight="1">
      <c r="A14" s="30"/>
      <c r="B14" s="410"/>
      <c r="C14" s="484"/>
      <c r="D14" s="486"/>
      <c r="E14" s="463"/>
      <c r="F14" s="463"/>
      <c r="G14" s="463"/>
      <c r="H14" s="482"/>
      <c r="I14" s="482"/>
      <c r="J14" s="482"/>
      <c r="K14" s="476"/>
      <c r="L14" s="476"/>
      <c r="M14" s="476"/>
      <c r="N14" s="487"/>
      <c r="O14" s="483"/>
    </row>
    <row r="15" spans="1:15" ht="3" customHeight="1">
      <c r="A15" s="30"/>
      <c r="B15" s="410"/>
      <c r="C15" s="459"/>
      <c r="D15" s="459"/>
      <c r="E15" s="460"/>
      <c r="F15" s="460"/>
      <c r="G15" s="460"/>
      <c r="H15" s="460"/>
      <c r="I15" s="460"/>
      <c r="J15" s="460"/>
      <c r="K15" s="460"/>
      <c r="L15" s="460"/>
      <c r="M15" s="460"/>
      <c r="N15" s="460"/>
      <c r="O15" s="483"/>
    </row>
    <row r="16" spans="1:15" ht="6" customHeight="1">
      <c r="A16" s="30"/>
      <c r="B16" s="410"/>
      <c r="C16" s="410"/>
      <c r="D16" s="565"/>
      <c r="E16" s="565"/>
      <c r="F16" s="565"/>
      <c r="G16" s="565"/>
      <c r="H16" s="565"/>
      <c r="I16" s="565"/>
      <c r="J16" s="565"/>
      <c r="K16" s="565"/>
      <c r="L16" s="565"/>
      <c r="M16" s="565"/>
      <c r="N16" s="441"/>
      <c r="O16" s="402"/>
    </row>
    <row r="17" spans="1:15" ht="3" customHeight="1">
      <c r="A17" s="30"/>
      <c r="B17" s="410"/>
      <c r="C17" s="459"/>
      <c r="D17" s="459"/>
      <c r="E17" s="460"/>
      <c r="F17" s="460"/>
      <c r="G17" s="460"/>
      <c r="H17" s="460"/>
      <c r="I17" s="460"/>
      <c r="J17" s="460"/>
      <c r="K17" s="460"/>
      <c r="L17" s="460"/>
      <c r="M17" s="460"/>
      <c r="N17" s="460"/>
      <c r="O17" s="402"/>
    </row>
    <row r="18" spans="1:15" ht="6" customHeight="1">
      <c r="A18" s="30"/>
      <c r="B18" s="410"/>
      <c r="C18" s="484"/>
      <c r="D18" s="414"/>
      <c r="E18" s="415"/>
      <c r="F18" s="416"/>
      <c r="G18" s="416"/>
      <c r="H18" s="416"/>
      <c r="I18" s="416"/>
      <c r="J18" s="416"/>
      <c r="K18" s="405"/>
      <c r="L18" s="405"/>
      <c r="M18" s="405"/>
      <c r="N18" s="407"/>
      <c r="O18" s="359"/>
    </row>
    <row r="19" spans="1:15" ht="18" customHeight="1">
      <c r="A19" s="30"/>
      <c r="B19" s="410"/>
      <c r="C19" s="484"/>
      <c r="D19" s="414"/>
      <c r="E19" s="415" t="s">
        <v>1001</v>
      </c>
      <c r="F19" s="430" t="s">
        <v>1001</v>
      </c>
      <c r="G19" s="416"/>
      <c r="H19" s="416"/>
      <c r="I19" s="416"/>
      <c r="J19" s="416"/>
      <c r="K19" s="405"/>
      <c r="L19" s="405"/>
      <c r="M19" s="405"/>
      <c r="N19" s="407"/>
      <c r="O19" s="359"/>
    </row>
    <row r="20" spans="1:15" ht="18" customHeight="1">
      <c r="A20" s="30"/>
      <c r="B20" s="410"/>
      <c r="C20" s="484"/>
      <c r="D20" s="414"/>
      <c r="E20" s="490" t="s">
        <v>84</v>
      </c>
      <c r="F20" s="491" t="s">
        <v>84</v>
      </c>
      <c r="G20" s="416"/>
      <c r="H20" s="416"/>
      <c r="I20" s="416"/>
      <c r="J20" s="416"/>
      <c r="K20" s="405"/>
      <c r="L20" s="405"/>
      <c r="M20" s="405"/>
      <c r="N20" s="407"/>
      <c r="O20" s="359"/>
    </row>
    <row r="21" spans="1:15" ht="18" customHeight="1">
      <c r="A21" s="30"/>
      <c r="B21" s="410"/>
      <c r="C21" s="484"/>
      <c r="D21" s="419"/>
      <c r="E21" s="420" t="s">
        <v>1055</v>
      </c>
      <c r="F21" s="419" t="s">
        <v>85</v>
      </c>
      <c r="G21" s="419"/>
      <c r="H21" s="421"/>
      <c r="I21" s="421"/>
      <c r="J21" s="422"/>
      <c r="K21" s="405"/>
      <c r="L21" s="405"/>
      <c r="M21" s="405"/>
      <c r="N21" s="407"/>
      <c r="O21" s="359"/>
    </row>
    <row r="22" spans="1:15" ht="18" customHeight="1">
      <c r="A22" s="30"/>
      <c r="B22" s="410"/>
      <c r="C22" s="484"/>
      <c r="D22" s="419"/>
      <c r="E22" s="420"/>
      <c r="F22" s="492" t="s">
        <v>1055</v>
      </c>
      <c r="G22" s="419"/>
      <c r="H22" s="421"/>
      <c r="I22" s="421"/>
      <c r="J22" s="422"/>
      <c r="K22" s="405"/>
      <c r="L22" s="405"/>
      <c r="M22" s="405"/>
      <c r="N22" s="407"/>
      <c r="O22" s="359"/>
    </row>
    <row r="23" spans="1:15" ht="18" customHeight="1">
      <c r="A23" s="30"/>
      <c r="B23" s="410"/>
      <c r="C23" s="484"/>
      <c r="D23" s="423"/>
      <c r="E23" s="420"/>
      <c r="F23" s="419" t="s">
        <v>77</v>
      </c>
      <c r="G23" s="425"/>
      <c r="H23" s="426"/>
      <c r="I23" s="426"/>
      <c r="J23" s="427"/>
      <c r="K23" s="405"/>
      <c r="L23" s="405"/>
      <c r="M23" s="405"/>
      <c r="N23" s="407"/>
      <c r="O23" s="359"/>
    </row>
    <row r="24" spans="1:15" ht="18" customHeight="1">
      <c r="A24" s="30"/>
      <c r="B24" s="410"/>
      <c r="C24" s="484"/>
      <c r="D24" s="414"/>
      <c r="E24" s="424" t="s">
        <v>1002</v>
      </c>
      <c r="F24" s="493" t="s">
        <v>1002</v>
      </c>
      <c r="G24" s="428"/>
      <c r="H24" s="416"/>
      <c r="I24" s="430"/>
      <c r="J24" s="429"/>
      <c r="K24" s="405"/>
      <c r="L24" s="405"/>
      <c r="M24" s="405"/>
      <c r="N24" s="407"/>
      <c r="O24" s="359"/>
    </row>
    <row r="25" spans="1:15" ht="18" customHeight="1">
      <c r="A25" s="30"/>
      <c r="B25" s="431"/>
      <c r="C25" s="494"/>
      <c r="D25" s="414"/>
      <c r="E25" s="424" t="s">
        <v>1003</v>
      </c>
      <c r="F25" s="493" t="s">
        <v>1003</v>
      </c>
      <c r="G25" s="416"/>
      <c r="H25" s="416"/>
      <c r="I25" s="416"/>
      <c r="J25" s="416"/>
      <c r="K25" s="405"/>
      <c r="L25" s="405"/>
      <c r="M25" s="405"/>
      <c r="N25" s="407"/>
      <c r="O25" s="359"/>
    </row>
    <row r="26" spans="1:15" ht="18" customHeight="1">
      <c r="A26" s="30"/>
      <c r="B26" s="431"/>
      <c r="C26" s="494"/>
      <c r="D26" s="414"/>
      <c r="E26" s="424" t="s">
        <v>1003</v>
      </c>
      <c r="F26" s="495" t="s">
        <v>1088</v>
      </c>
      <c r="G26" s="416"/>
      <c r="H26" s="416"/>
      <c r="I26" s="416"/>
      <c r="J26" s="416"/>
      <c r="K26" s="405"/>
      <c r="L26" s="405"/>
      <c r="M26" s="405"/>
      <c r="N26" s="407"/>
      <c r="O26" s="359"/>
    </row>
    <row r="27" spans="1:15" ht="9" customHeight="1">
      <c r="A27" s="30"/>
      <c r="B27" s="431"/>
      <c r="C27" s="494"/>
      <c r="D27" s="414"/>
      <c r="E27" s="424"/>
      <c r="F27" s="495"/>
      <c r="G27" s="416"/>
      <c r="H27" s="416"/>
      <c r="I27" s="416"/>
      <c r="J27" s="416"/>
      <c r="K27" s="405"/>
      <c r="L27" s="405"/>
      <c r="M27" s="405"/>
      <c r="N27" s="407"/>
      <c r="O27" s="359"/>
    </row>
    <row r="28" spans="1:15" ht="3" customHeight="1">
      <c r="A28" s="30"/>
      <c r="B28" s="431"/>
      <c r="C28" s="459"/>
      <c r="D28" s="459"/>
      <c r="E28" s="460"/>
      <c r="F28" s="460"/>
      <c r="G28" s="460"/>
      <c r="H28" s="460"/>
      <c r="I28" s="460"/>
      <c r="J28" s="460"/>
      <c r="K28" s="460"/>
      <c r="L28" s="460"/>
      <c r="M28" s="460"/>
      <c r="N28" s="460"/>
      <c r="O28" s="359"/>
    </row>
    <row r="29" spans="1:15" ht="15" customHeight="1">
      <c r="A29" s="30"/>
      <c r="B29" s="410"/>
      <c r="C29" s="410"/>
      <c r="D29" s="359"/>
      <c r="E29" s="496"/>
      <c r="F29" s="401"/>
      <c r="G29" s="359"/>
      <c r="H29" s="359"/>
      <c r="I29" s="359"/>
      <c r="J29" s="359"/>
      <c r="K29" s="359"/>
      <c r="L29" s="359"/>
      <c r="M29" s="359"/>
      <c r="N29" s="359"/>
      <c r="O29" s="359"/>
    </row>
  </sheetData>
  <sheetProtection password="DCD0" sheet="1" objects="1" scenarios="1"/>
  <mergeCells count="8">
    <mergeCell ref="D11:H11"/>
    <mergeCell ref="D16:M16"/>
    <mergeCell ref="E2:O3"/>
    <mergeCell ref="E4:N4"/>
    <mergeCell ref="E5:N5"/>
    <mergeCell ref="D7:F7"/>
    <mergeCell ref="H7:K7"/>
    <mergeCell ref="L7:M7"/>
  </mergeCells>
  <printOptions/>
  <pageMargins left="0.75" right="0.75" top="1" bottom="1" header="0.492125985" footer="0.492125985"/>
  <pageSetup horizontalDpi="300" verticalDpi="300" orientation="portrait" r:id="rId3"/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B2:R23"/>
  <sheetViews>
    <sheetView showGridLines="0" showRowColHeaders="0" workbookViewId="0" topLeftCell="A1">
      <selection activeCell="A1" sqref="A1"/>
    </sheetView>
  </sheetViews>
  <sheetFormatPr defaultColWidth="9.140625" defaultRowHeight="12.75"/>
  <cols>
    <col min="1" max="1" width="0.71875" style="0" customWidth="1"/>
    <col min="2" max="2" width="7.7109375" style="0" customWidth="1"/>
    <col min="3" max="3" width="0.71875" style="0" customWidth="1"/>
    <col min="4" max="4" width="2.7109375" style="0" customWidth="1"/>
    <col min="5" max="5" width="9.7109375" style="0" customWidth="1"/>
    <col min="6" max="6" width="6.00390625" style="0" customWidth="1"/>
    <col min="7" max="7" width="23.7109375" style="0" customWidth="1"/>
    <col min="8" max="8" width="5.8515625" style="0" customWidth="1"/>
    <col min="9" max="9" width="20.00390625" style="0" customWidth="1"/>
    <col min="10" max="10" width="10.140625" style="0" customWidth="1"/>
    <col min="11" max="11" width="0.71875" style="0" customWidth="1"/>
    <col min="12" max="13" width="5.00390625" style="0" customWidth="1"/>
    <col min="14" max="14" width="7.140625" style="0" customWidth="1"/>
    <col min="15" max="15" width="0.71875" style="0" customWidth="1"/>
    <col min="16" max="18" width="10.7109375" style="0" customWidth="1"/>
    <col min="19" max="19" width="9.8515625" style="0" customWidth="1"/>
    <col min="20" max="16384" width="0" style="0" hidden="1" customWidth="1"/>
  </cols>
  <sheetData>
    <row r="1" ht="4.5" customHeight="1"/>
    <row r="2" spans="2:18" ht="15" customHeight="1">
      <c r="B2" s="410"/>
      <c r="C2" s="410"/>
      <c r="D2" s="41"/>
      <c r="E2" s="41"/>
      <c r="F2" s="41"/>
      <c r="G2" s="411"/>
      <c r="H2" s="411"/>
      <c r="I2" s="411"/>
      <c r="J2" s="411"/>
      <c r="K2" s="411"/>
      <c r="L2" s="411"/>
      <c r="M2" s="411"/>
      <c r="N2" s="411"/>
      <c r="O2" s="411"/>
      <c r="P2" s="411"/>
      <c r="Q2" s="497"/>
      <c r="R2" s="497"/>
    </row>
    <row r="3" spans="2:18" ht="9.75" customHeight="1">
      <c r="B3" s="410"/>
      <c r="C3" s="410"/>
      <c r="D3" s="410"/>
      <c r="E3" s="572" t="s">
        <v>90</v>
      </c>
      <c r="F3" s="572"/>
      <c r="G3" s="572"/>
      <c r="H3" s="572"/>
      <c r="I3" s="572"/>
      <c r="J3" s="572"/>
      <c r="K3" s="572"/>
      <c r="L3" s="572"/>
      <c r="M3" s="572"/>
      <c r="N3" s="572"/>
      <c r="O3" s="572"/>
      <c r="P3" s="572"/>
      <c r="Q3" s="498"/>
      <c r="R3" s="498"/>
    </row>
    <row r="4" spans="2:18" ht="9.75" customHeight="1">
      <c r="B4" s="410"/>
      <c r="C4" s="410"/>
      <c r="D4" s="410"/>
      <c r="E4" s="572"/>
      <c r="F4" s="572"/>
      <c r="G4" s="572"/>
      <c r="H4" s="572"/>
      <c r="I4" s="572"/>
      <c r="J4" s="572"/>
      <c r="K4" s="572"/>
      <c r="L4" s="572"/>
      <c r="M4" s="572"/>
      <c r="N4" s="572"/>
      <c r="O4" s="572"/>
      <c r="P4" s="572"/>
      <c r="Q4" s="498"/>
      <c r="R4" s="498"/>
    </row>
    <row r="5" spans="2:18" ht="9.75" customHeight="1">
      <c r="B5" s="177"/>
      <c r="C5" s="177"/>
      <c r="D5" s="177"/>
      <c r="E5" s="573"/>
      <c r="F5" s="573"/>
      <c r="G5" s="573"/>
      <c r="H5" s="573"/>
      <c r="I5" s="573"/>
      <c r="J5" s="573"/>
      <c r="K5" s="573"/>
      <c r="L5" s="573"/>
      <c r="M5" s="573"/>
      <c r="N5" s="573"/>
      <c r="O5" s="573"/>
      <c r="P5" s="573"/>
      <c r="Q5" s="499"/>
      <c r="R5" s="499"/>
    </row>
    <row r="6" spans="2:18" ht="19.5" customHeight="1">
      <c r="B6" s="177"/>
      <c r="C6" s="177"/>
      <c r="D6" s="177"/>
      <c r="E6" s="551" t="s">
        <v>95</v>
      </c>
      <c r="F6" s="551"/>
      <c r="G6" s="551"/>
      <c r="H6" s="551"/>
      <c r="I6" s="551"/>
      <c r="J6" s="551"/>
      <c r="K6" s="551"/>
      <c r="L6" s="551"/>
      <c r="M6" s="551"/>
      <c r="N6" s="551"/>
      <c r="O6" s="551"/>
      <c r="P6" s="551"/>
      <c r="Q6" s="500"/>
      <c r="R6" s="500"/>
    </row>
    <row r="7" spans="2:18" ht="7.5" customHeight="1">
      <c r="B7" s="177"/>
      <c r="C7" s="177"/>
      <c r="D7" s="177"/>
      <c r="E7" s="404"/>
      <c r="F7" s="404"/>
      <c r="G7" s="404"/>
      <c r="H7" s="404"/>
      <c r="I7" s="404"/>
      <c r="J7" s="404"/>
      <c r="K7" s="404"/>
      <c r="L7" s="404"/>
      <c r="M7" s="404"/>
      <c r="N7" s="404"/>
      <c r="O7" s="404"/>
      <c r="P7" s="404"/>
      <c r="Q7" s="501"/>
      <c r="R7" s="501"/>
    </row>
    <row r="8" spans="2:18" ht="4.5" customHeight="1">
      <c r="B8" s="177"/>
      <c r="C8" s="177"/>
      <c r="D8" s="177"/>
      <c r="E8" s="399"/>
      <c r="F8" s="399"/>
      <c r="G8" s="399"/>
      <c r="H8" s="399"/>
      <c r="I8" s="399"/>
      <c r="J8" s="399"/>
      <c r="K8" s="399"/>
      <c r="L8" s="399"/>
      <c r="M8" s="399"/>
      <c r="N8" s="399"/>
      <c r="O8" s="399"/>
      <c r="P8" s="399"/>
      <c r="Q8" s="499"/>
      <c r="R8" s="499"/>
    </row>
    <row r="9" spans="2:18" ht="21" customHeight="1">
      <c r="B9" s="177"/>
      <c r="C9" s="177"/>
      <c r="D9" s="553" t="s">
        <v>1047</v>
      </c>
      <c r="E9" s="553"/>
      <c r="F9" s="553"/>
      <c r="G9" s="553"/>
      <c r="H9" s="553"/>
      <c r="I9" s="553"/>
      <c r="J9" s="553"/>
      <c r="K9" s="553"/>
      <c r="L9" s="553"/>
      <c r="M9" s="553"/>
      <c r="N9" s="553"/>
      <c r="O9" s="553"/>
      <c r="P9" s="553"/>
      <c r="Q9" s="502"/>
      <c r="R9" s="502"/>
    </row>
    <row r="10" spans="2:18" ht="15" customHeight="1">
      <c r="B10" s="177"/>
      <c r="C10" s="177"/>
      <c r="D10" s="552"/>
      <c r="E10" s="552"/>
      <c r="F10" s="552"/>
      <c r="G10" s="552"/>
      <c r="H10" s="552"/>
      <c r="I10" s="552"/>
      <c r="J10" s="552"/>
      <c r="K10" s="552"/>
      <c r="L10" s="552"/>
      <c r="M10" s="552"/>
      <c r="N10" s="552"/>
      <c r="O10" s="552"/>
      <c r="P10" s="552"/>
      <c r="Q10" s="503"/>
      <c r="R10" s="503"/>
    </row>
    <row r="11" spans="2:18" ht="3" customHeight="1">
      <c r="B11" s="410"/>
      <c r="C11" s="412"/>
      <c r="D11" s="407"/>
      <c r="E11" s="413"/>
      <c r="F11" s="407"/>
      <c r="G11" s="407"/>
      <c r="H11" s="407"/>
      <c r="I11" s="407"/>
      <c r="J11" s="407"/>
      <c r="K11" s="407"/>
      <c r="L11" s="407"/>
      <c r="M11" s="407"/>
      <c r="N11" s="407"/>
      <c r="O11" s="406"/>
      <c r="P11" s="359"/>
      <c r="Q11" s="504"/>
      <c r="R11" s="504"/>
    </row>
    <row r="12" spans="2:18" ht="9.75" customHeight="1">
      <c r="B12" s="410"/>
      <c r="C12" s="407"/>
      <c r="D12" s="414"/>
      <c r="E12" s="415"/>
      <c r="F12" s="416"/>
      <c r="G12" s="416"/>
      <c r="H12" s="416"/>
      <c r="I12" s="416"/>
      <c r="J12" s="416"/>
      <c r="K12" s="405"/>
      <c r="L12" s="405"/>
      <c r="M12" s="405"/>
      <c r="N12" s="405"/>
      <c r="O12" s="407"/>
      <c r="P12" s="359"/>
      <c r="Q12" s="504"/>
      <c r="R12" s="504"/>
    </row>
    <row r="13" spans="2:18" ht="19.5" customHeight="1">
      <c r="B13" s="410"/>
      <c r="C13" s="407"/>
      <c r="D13" s="414"/>
      <c r="E13" s="415"/>
      <c r="F13" s="417" t="s">
        <v>86</v>
      </c>
      <c r="G13" s="418"/>
      <c r="H13" s="416"/>
      <c r="I13" s="416"/>
      <c r="J13" s="416"/>
      <c r="K13" s="405"/>
      <c r="L13" s="405"/>
      <c r="M13" s="405"/>
      <c r="N13" s="405"/>
      <c r="O13" s="407"/>
      <c r="P13" s="359"/>
      <c r="Q13" s="504"/>
      <c r="R13" s="504"/>
    </row>
    <row r="14" spans="2:18" ht="19.5" customHeight="1">
      <c r="B14" s="410"/>
      <c r="C14" s="407"/>
      <c r="D14" s="414"/>
      <c r="E14" s="415"/>
      <c r="F14" s="440" t="s">
        <v>87</v>
      </c>
      <c r="G14" s="416"/>
      <c r="H14" s="416"/>
      <c r="I14" s="416"/>
      <c r="J14" s="416"/>
      <c r="K14" s="405"/>
      <c r="L14" s="405"/>
      <c r="M14" s="405"/>
      <c r="N14" s="405"/>
      <c r="O14" s="407"/>
      <c r="P14" s="359"/>
      <c r="Q14" s="504"/>
      <c r="R14" s="504"/>
    </row>
    <row r="15" spans="2:18" ht="19.5" customHeight="1">
      <c r="B15" s="410"/>
      <c r="C15" s="407"/>
      <c r="D15" s="419"/>
      <c r="E15" s="420"/>
      <c r="F15" s="417" t="s">
        <v>200</v>
      </c>
      <c r="G15" s="419"/>
      <c r="H15" s="421"/>
      <c r="I15" s="421"/>
      <c r="J15" s="422"/>
      <c r="K15" s="405"/>
      <c r="L15" s="405"/>
      <c r="M15" s="405"/>
      <c r="N15" s="405"/>
      <c r="O15" s="407"/>
      <c r="P15" s="359"/>
      <c r="Q15" s="504"/>
      <c r="R15" s="504"/>
    </row>
    <row r="16" spans="2:18" ht="19.5" customHeight="1">
      <c r="B16" s="410"/>
      <c r="C16" s="407"/>
      <c r="D16" s="423" t="s">
        <v>918</v>
      </c>
      <c r="E16" s="424"/>
      <c r="F16" s="417" t="s">
        <v>78</v>
      </c>
      <c r="G16" s="425"/>
      <c r="H16" s="426"/>
      <c r="I16" s="426"/>
      <c r="J16" s="427"/>
      <c r="K16" s="405"/>
      <c r="L16" s="405"/>
      <c r="M16" s="405"/>
      <c r="N16" s="405"/>
      <c r="O16" s="407"/>
      <c r="P16" s="359"/>
      <c r="Q16" s="504"/>
      <c r="R16" s="504"/>
    </row>
    <row r="17" spans="2:18" ht="19.5" customHeight="1">
      <c r="B17" s="410"/>
      <c r="C17" s="407"/>
      <c r="D17" s="414"/>
      <c r="E17" s="424"/>
      <c r="F17" s="417" t="s">
        <v>99</v>
      </c>
      <c r="G17" s="428"/>
      <c r="H17" s="416"/>
      <c r="I17" s="416"/>
      <c r="J17" s="429"/>
      <c r="K17" s="405"/>
      <c r="L17" s="405"/>
      <c r="M17" s="405"/>
      <c r="N17" s="405"/>
      <c r="O17" s="407"/>
      <c r="P17" s="359"/>
      <c r="Q17" s="504"/>
      <c r="R17" s="504"/>
    </row>
    <row r="18" spans="2:18" ht="19.5" customHeight="1">
      <c r="B18" s="410"/>
      <c r="C18" s="407"/>
      <c r="D18" s="414"/>
      <c r="E18" s="424"/>
      <c r="F18" s="417" t="s">
        <v>88</v>
      </c>
      <c r="G18" s="428"/>
      <c r="H18" s="416"/>
      <c r="I18" s="430"/>
      <c r="J18" s="429"/>
      <c r="K18" s="405"/>
      <c r="L18" s="405"/>
      <c r="M18" s="405"/>
      <c r="N18" s="405"/>
      <c r="O18" s="407"/>
      <c r="P18" s="359"/>
      <c r="Q18" s="504"/>
      <c r="R18" s="504"/>
    </row>
    <row r="19" spans="2:18" ht="19.5" customHeight="1">
      <c r="B19" s="431"/>
      <c r="C19" s="407"/>
      <c r="D19" s="414"/>
      <c r="E19" s="415"/>
      <c r="F19" s="417" t="s">
        <v>89</v>
      </c>
      <c r="G19" s="416"/>
      <c r="H19" s="416"/>
      <c r="I19" s="416"/>
      <c r="J19" s="416"/>
      <c r="K19" s="405"/>
      <c r="L19" s="405"/>
      <c r="M19" s="405"/>
      <c r="N19" s="405"/>
      <c r="O19" s="407"/>
      <c r="P19" s="359"/>
      <c r="Q19" s="504"/>
      <c r="R19" s="504"/>
    </row>
    <row r="20" spans="2:18" ht="9.75" customHeight="1">
      <c r="B20" s="431"/>
      <c r="C20" s="407"/>
      <c r="D20" s="414"/>
      <c r="E20" s="415"/>
      <c r="F20" s="416"/>
      <c r="G20" s="416"/>
      <c r="H20" s="416"/>
      <c r="I20" s="416"/>
      <c r="J20" s="416"/>
      <c r="K20" s="405"/>
      <c r="L20" s="405"/>
      <c r="M20" s="405"/>
      <c r="N20" s="405"/>
      <c r="O20" s="407"/>
      <c r="P20" s="359"/>
      <c r="Q20" s="504"/>
      <c r="R20" s="504"/>
    </row>
    <row r="21" spans="2:18" ht="3" customHeight="1">
      <c r="B21" s="410"/>
      <c r="C21" s="412"/>
      <c r="D21" s="407"/>
      <c r="E21" s="413"/>
      <c r="F21" s="407"/>
      <c r="G21" s="407"/>
      <c r="H21" s="407"/>
      <c r="I21" s="407"/>
      <c r="J21" s="407"/>
      <c r="K21" s="407"/>
      <c r="L21" s="407"/>
      <c r="M21" s="407"/>
      <c r="N21" s="407"/>
      <c r="O21" s="407"/>
      <c r="P21" s="359"/>
      <c r="Q21" s="504"/>
      <c r="R21" s="504"/>
    </row>
    <row r="22" spans="2:18" ht="34.5" customHeight="1">
      <c r="B22" s="432"/>
      <c r="C22" s="432"/>
      <c r="D22" s="432"/>
      <c r="E22" s="409"/>
      <c r="F22" s="433"/>
      <c r="G22" s="433"/>
      <c r="H22" s="434"/>
      <c r="I22" s="433"/>
      <c r="J22" s="571"/>
      <c r="K22" s="592"/>
      <c r="L22" s="592"/>
      <c r="M22" s="592"/>
      <c r="N22" s="592"/>
      <c r="O22" s="432"/>
      <c r="P22" s="432"/>
      <c r="Q22" s="505"/>
      <c r="R22" s="505"/>
    </row>
    <row r="23" spans="2:18" ht="2.25" customHeight="1">
      <c r="B23" s="178"/>
      <c r="C23" s="178"/>
      <c r="D23" s="178"/>
      <c r="E23" s="178"/>
      <c r="F23" s="178"/>
      <c r="G23" s="178"/>
      <c r="H23" s="178"/>
      <c r="I23" s="178"/>
      <c r="J23" s="178"/>
      <c r="K23" s="178"/>
      <c r="L23" s="178"/>
      <c r="M23" s="178"/>
      <c r="N23" s="178"/>
      <c r="O23" s="178"/>
      <c r="P23" s="178"/>
      <c r="Q23" s="179"/>
      <c r="R23" s="179"/>
    </row>
  </sheetData>
  <sheetProtection password="DCD0" sheet="1" objects="1" scenarios="1"/>
  <mergeCells count="6">
    <mergeCell ref="J22:N22"/>
    <mergeCell ref="E3:P4"/>
    <mergeCell ref="E5:P5"/>
    <mergeCell ref="E6:P6"/>
    <mergeCell ref="D10:P10"/>
    <mergeCell ref="D9:P9"/>
  </mergeCells>
  <printOptions/>
  <pageMargins left="0.75" right="0.14" top="2.51" bottom="0.91" header="0.492125985" footer="0.492125985"/>
  <pageSetup fitToHeight="1" fitToWidth="1" horizontalDpi="300" verticalDpi="300" orientation="landscape" paperSize="9" r:id="rId3"/>
  <drawing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Plan9"/>
  <dimension ref="A1:I59"/>
  <sheetViews>
    <sheetView showGridLines="0" showRowColHeaders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12.7109375" style="0" customWidth="1"/>
    <col min="3" max="3" width="16.7109375" style="0" customWidth="1"/>
    <col min="4" max="4" width="13.7109375" style="0" customWidth="1"/>
    <col min="5" max="5" width="16.7109375" style="0" customWidth="1"/>
    <col min="6" max="6" width="6.7109375" style="0" customWidth="1"/>
    <col min="7" max="7" width="16.7109375" style="0" customWidth="1"/>
    <col min="8" max="8" width="6.7109375" style="0" customWidth="1"/>
    <col min="9" max="9" width="1.7109375" style="0" customWidth="1"/>
  </cols>
  <sheetData>
    <row r="1" spans="1:9" ht="6.75" customHeight="1">
      <c r="A1" s="30"/>
      <c r="B1" s="30"/>
      <c r="C1" s="30"/>
      <c r="D1" s="30"/>
      <c r="E1" s="30"/>
      <c r="F1" s="30"/>
      <c r="G1" s="30"/>
      <c r="H1" s="30"/>
      <c r="I1" s="30"/>
    </row>
    <row r="2" spans="1:9" ht="15.75">
      <c r="A2" s="557" t="s">
        <v>1102</v>
      </c>
      <c r="B2" s="557"/>
      <c r="C2" s="557"/>
      <c r="D2" s="557"/>
      <c r="E2" s="557"/>
      <c r="F2" s="557"/>
      <c r="G2" s="557"/>
      <c r="H2" s="557"/>
      <c r="I2" s="30"/>
    </row>
    <row r="3" spans="1:9" ht="14.25">
      <c r="A3" s="558" t="s">
        <v>1103</v>
      </c>
      <c r="B3" s="558"/>
      <c r="C3" s="558"/>
      <c r="D3" s="558"/>
      <c r="E3" s="558"/>
      <c r="F3" s="558"/>
      <c r="G3" s="558"/>
      <c r="H3" s="558"/>
      <c r="I3" s="30"/>
    </row>
    <row r="4" spans="1:9" ht="12.75">
      <c r="A4" s="1"/>
      <c r="B4" s="1"/>
      <c r="C4" s="1"/>
      <c r="D4" s="1"/>
      <c r="E4" s="1"/>
      <c r="F4" s="1"/>
      <c r="G4" s="1"/>
      <c r="H4" s="1"/>
      <c r="I4" s="30"/>
    </row>
    <row r="5" spans="1:9" ht="12.75">
      <c r="A5" s="1"/>
      <c r="B5" s="1"/>
      <c r="C5" s="1"/>
      <c r="D5" s="1"/>
      <c r="E5" s="1"/>
      <c r="F5" s="1"/>
      <c r="G5" s="1"/>
      <c r="H5" s="1"/>
      <c r="I5" s="30"/>
    </row>
    <row r="6" spans="1:9" ht="12.75">
      <c r="A6" s="1"/>
      <c r="B6" s="1"/>
      <c r="C6" s="1"/>
      <c r="D6" s="1"/>
      <c r="E6" s="1"/>
      <c r="F6" s="1"/>
      <c r="G6" s="1"/>
      <c r="H6" s="1"/>
      <c r="I6" s="30"/>
    </row>
    <row r="7" spans="1:9" ht="14.25">
      <c r="A7" s="346" t="s">
        <v>213</v>
      </c>
      <c r="B7" s="346"/>
      <c r="C7" s="1" t="str">
        <f>COMANDOBLOQUEADO!S19</f>
        <v>CESÁRIO LANGE</v>
      </c>
      <c r="D7" s="1"/>
      <c r="E7" s="1"/>
      <c r="F7" s="1"/>
      <c r="G7" s="1"/>
      <c r="H7" s="1"/>
      <c r="I7" s="30"/>
    </row>
    <row r="8" spans="1:9" ht="7.5" customHeight="1">
      <c r="A8" s="346"/>
      <c r="B8" s="346"/>
      <c r="C8" s="1"/>
      <c r="D8" s="1"/>
      <c r="E8" s="1"/>
      <c r="F8" s="1"/>
      <c r="G8" s="1"/>
      <c r="H8" s="1"/>
      <c r="I8" s="30"/>
    </row>
    <row r="9" spans="1:9" ht="14.25">
      <c r="A9" s="346" t="s">
        <v>237</v>
      </c>
      <c r="B9" s="346"/>
      <c r="C9" s="28" t="str">
        <f>COMANDOBLOQUEADO!U6</f>
        <v>1º TRIMESTRE</v>
      </c>
      <c r="D9" s="1"/>
      <c r="E9" s="348" t="s">
        <v>1108</v>
      </c>
      <c r="F9" s="549" t="str">
        <f>COMANDOBLOQUEADO!Y6</f>
        <v>2006</v>
      </c>
      <c r="G9" s="549"/>
      <c r="H9" s="1"/>
      <c r="I9" s="30"/>
    </row>
    <row r="10" spans="1:9" ht="12.75">
      <c r="A10" s="1"/>
      <c r="B10" s="1"/>
      <c r="C10" s="1"/>
      <c r="D10" s="1"/>
      <c r="E10" s="1"/>
      <c r="F10" s="1"/>
      <c r="G10" s="1"/>
      <c r="H10" s="1"/>
      <c r="I10" s="30"/>
    </row>
    <row r="11" spans="1:9" ht="15.75">
      <c r="A11" s="557"/>
      <c r="B11" s="548"/>
      <c r="C11" s="548"/>
      <c r="D11" s="548"/>
      <c r="E11" s="548"/>
      <c r="F11" s="548"/>
      <c r="G11" s="548"/>
      <c r="H11" s="548"/>
      <c r="I11" s="548"/>
    </row>
    <row r="12" spans="1:9" ht="15.75">
      <c r="A12" s="557" t="s">
        <v>58</v>
      </c>
      <c r="B12" s="548"/>
      <c r="C12" s="548"/>
      <c r="D12" s="548"/>
      <c r="E12" s="548"/>
      <c r="F12" s="548"/>
      <c r="G12" s="548"/>
      <c r="H12" s="548"/>
      <c r="I12" s="548"/>
    </row>
    <row r="13" spans="1:9" ht="15.75">
      <c r="A13" s="360"/>
      <c r="B13" s="400"/>
      <c r="C13" s="400"/>
      <c r="D13" s="400"/>
      <c r="E13" s="400"/>
      <c r="F13" s="400"/>
      <c r="G13" s="400"/>
      <c r="H13" s="400"/>
      <c r="I13" s="400"/>
    </row>
    <row r="14" spans="1:9" ht="12.75">
      <c r="A14" s="1"/>
      <c r="B14" s="1"/>
      <c r="C14" s="1"/>
      <c r="D14" s="1"/>
      <c r="E14" s="1"/>
      <c r="F14" s="1"/>
      <c r="G14" s="1"/>
      <c r="H14" s="1"/>
      <c r="I14" s="30"/>
    </row>
    <row r="15" spans="1:9" ht="18" customHeight="1">
      <c r="A15" s="583" t="s">
        <v>59</v>
      </c>
      <c r="B15" s="581"/>
      <c r="C15" s="581"/>
      <c r="D15" s="581"/>
      <c r="E15" s="581"/>
      <c r="F15" s="581"/>
      <c r="G15" s="581"/>
      <c r="H15" s="581"/>
      <c r="I15" s="550"/>
    </row>
    <row r="16" spans="1:9" ht="17.25" customHeight="1">
      <c r="A16" s="581"/>
      <c r="B16" s="581"/>
      <c r="C16" s="581"/>
      <c r="D16" s="581"/>
      <c r="E16" s="581"/>
      <c r="F16" s="581"/>
      <c r="G16" s="581"/>
      <c r="H16" s="581"/>
      <c r="I16" s="550"/>
    </row>
    <row r="17" spans="1:9" ht="18" customHeight="1">
      <c r="A17" s="581"/>
      <c r="B17" s="581"/>
      <c r="C17" s="581"/>
      <c r="D17" s="581"/>
      <c r="E17" s="581"/>
      <c r="F17" s="581"/>
      <c r="G17" s="581"/>
      <c r="H17" s="581"/>
      <c r="I17" s="550"/>
    </row>
    <row r="18" spans="1:9" ht="12.75">
      <c r="A18" s="347"/>
      <c r="B18" s="347"/>
      <c r="C18" s="347"/>
      <c r="D18" s="347"/>
      <c r="E18" s="347"/>
      <c r="F18" s="347"/>
      <c r="G18" s="347"/>
      <c r="H18" s="347"/>
      <c r="I18" s="30"/>
    </row>
    <row r="19" spans="1:9" ht="12.75">
      <c r="A19" s="1"/>
      <c r="B19" s="28"/>
      <c r="C19" s="1"/>
      <c r="D19" s="1"/>
      <c r="E19" s="1"/>
      <c r="F19" s="1"/>
      <c r="G19" s="1"/>
      <c r="H19" s="1"/>
      <c r="I19" s="30"/>
    </row>
    <row r="20" spans="1:9" ht="12.75">
      <c r="A20" s="1"/>
      <c r="B20" s="537" t="s">
        <v>60</v>
      </c>
      <c r="C20" s="537"/>
      <c r="D20" s="537"/>
      <c r="E20" s="540" t="s">
        <v>32</v>
      </c>
      <c r="F20" s="540" t="s">
        <v>910</v>
      </c>
      <c r="G20" s="540" t="s">
        <v>33</v>
      </c>
      <c r="H20" s="540" t="s">
        <v>910</v>
      </c>
      <c r="I20" s="30"/>
    </row>
    <row r="21" spans="1:9" ht="12.75">
      <c r="A21" s="1"/>
      <c r="B21" s="538"/>
      <c r="C21" s="538"/>
      <c r="D21" s="538"/>
      <c r="E21" s="541"/>
      <c r="F21" s="540"/>
      <c r="G21" s="541"/>
      <c r="H21" s="542"/>
      <c r="I21" s="30"/>
    </row>
    <row r="22" spans="1:9" ht="9.75" customHeight="1">
      <c r="A22" s="1"/>
      <c r="B22" s="544"/>
      <c r="C22" s="545"/>
      <c r="D22" s="545"/>
      <c r="E22" s="546"/>
      <c r="F22" s="546"/>
      <c r="G22" s="546"/>
      <c r="H22" s="547"/>
      <c r="I22" s="30"/>
    </row>
    <row r="23" spans="1:9" ht="12.75">
      <c r="A23" s="1"/>
      <c r="B23" s="526" t="s">
        <v>61</v>
      </c>
      <c r="C23" s="527"/>
      <c r="D23" s="527"/>
      <c r="E23" s="338"/>
      <c r="F23" s="338"/>
      <c r="G23" s="338"/>
      <c r="H23" s="353"/>
      <c r="I23" s="30"/>
    </row>
    <row r="24" spans="1:9" ht="12.75">
      <c r="A24" s="61"/>
      <c r="B24" s="354" t="s">
        <v>62</v>
      </c>
      <c r="C24" s="4"/>
      <c r="D24" s="4"/>
      <c r="E24" s="350">
        <f>RESUMO!G9</f>
        <v>2907827.51</v>
      </c>
      <c r="F24" s="351"/>
      <c r="G24" s="350">
        <f>RESUMO!I9</f>
        <v>2907827.51</v>
      </c>
      <c r="H24" s="351"/>
      <c r="I24" s="30"/>
    </row>
    <row r="25" spans="1:9" ht="12.75">
      <c r="A25" s="61"/>
      <c r="B25" s="554" t="s">
        <v>63</v>
      </c>
      <c r="C25" s="555"/>
      <c r="D25" s="555"/>
      <c r="E25" s="350">
        <f>RESUMO!G18</f>
        <v>1214569.04</v>
      </c>
      <c r="F25" s="351"/>
      <c r="G25" s="350">
        <f>RESUMO!I18</f>
        <v>1214569.04</v>
      </c>
      <c r="H25" s="351"/>
      <c r="I25" s="30"/>
    </row>
    <row r="26" spans="1:9" ht="9.75" customHeight="1">
      <c r="A26" s="61"/>
      <c r="B26" s="554"/>
      <c r="C26" s="555"/>
      <c r="D26" s="555"/>
      <c r="E26" s="555"/>
      <c r="F26" s="555"/>
      <c r="G26" s="555"/>
      <c r="H26" s="543"/>
      <c r="I26" s="30"/>
    </row>
    <row r="27" spans="1:9" ht="12.75">
      <c r="A27" s="61"/>
      <c r="B27" s="556" t="s">
        <v>64</v>
      </c>
      <c r="C27" s="555"/>
      <c r="D27" s="555"/>
      <c r="E27" s="4"/>
      <c r="F27" s="15"/>
      <c r="G27" s="4"/>
      <c r="H27" s="353"/>
      <c r="I27" s="30"/>
    </row>
    <row r="28" spans="1:9" ht="12.75">
      <c r="A28" s="1"/>
      <c r="B28" s="554" t="s">
        <v>65</v>
      </c>
      <c r="C28" s="555"/>
      <c r="D28" s="555"/>
      <c r="E28" s="350">
        <f>RESUMO!G23</f>
        <v>128150.81999999998</v>
      </c>
      <c r="F28" s="352">
        <f>RESUMO!H23</f>
        <v>4.407098411418495</v>
      </c>
      <c r="G28" s="350">
        <f>RESUMO!I23</f>
        <v>128150.81999999998</v>
      </c>
      <c r="H28" s="352">
        <f>RESUMO!J23</f>
        <v>4.407098411418495</v>
      </c>
      <c r="I28" s="30"/>
    </row>
    <row r="29" spans="1:9" ht="12.75">
      <c r="A29" s="1"/>
      <c r="B29" s="554" t="s">
        <v>66</v>
      </c>
      <c r="C29" s="555"/>
      <c r="D29" s="555"/>
      <c r="E29" s="350">
        <f>RESUMO!G31</f>
        <v>614811.2</v>
      </c>
      <c r="F29" s="352">
        <f>RESUMO!H31</f>
        <v>21.143317403995535</v>
      </c>
      <c r="G29" s="350">
        <f>RESUMO!I31</f>
        <v>614811.2</v>
      </c>
      <c r="H29" s="352">
        <f>RESUMO!J31</f>
        <v>21.143317403995535</v>
      </c>
      <c r="I29" s="30"/>
    </row>
    <row r="30" spans="1:9" ht="12.75">
      <c r="A30" s="1"/>
      <c r="B30" s="554" t="s">
        <v>67</v>
      </c>
      <c r="C30" s="555"/>
      <c r="D30" s="555"/>
      <c r="E30" s="350">
        <f>RESUMO!G35</f>
        <v>742962.0199999999</v>
      </c>
      <c r="F30" s="352">
        <f>RESUMO!H35</f>
        <v>25.55041581541403</v>
      </c>
      <c r="G30" s="350">
        <f>RESUMO!I35</f>
        <v>742962.0199999999</v>
      </c>
      <c r="H30" s="352">
        <f>RESUMO!J35</f>
        <v>25.55041581541403</v>
      </c>
      <c r="I30" s="30"/>
    </row>
    <row r="31" spans="1:9" ht="9.75" customHeight="1">
      <c r="A31" s="1"/>
      <c r="B31" s="554"/>
      <c r="C31" s="555"/>
      <c r="D31" s="555"/>
      <c r="E31" s="555"/>
      <c r="F31" s="555"/>
      <c r="G31" s="555"/>
      <c r="H31" s="543"/>
      <c r="I31" s="30"/>
    </row>
    <row r="32" spans="1:9" ht="12.75">
      <c r="A32" s="1"/>
      <c r="B32" s="556" t="s">
        <v>68</v>
      </c>
      <c r="C32" s="555"/>
      <c r="D32" s="555"/>
      <c r="E32" s="4"/>
      <c r="F32" s="15"/>
      <c r="G32" s="4"/>
      <c r="H32" s="353"/>
      <c r="I32" s="30"/>
    </row>
    <row r="33" spans="1:9" ht="12.75">
      <c r="A33" s="1"/>
      <c r="B33" s="354" t="s">
        <v>69</v>
      </c>
      <c r="C33" s="4"/>
      <c r="D33" s="4"/>
      <c r="E33" s="350">
        <f>RESUMO!G42</f>
        <v>992217.11</v>
      </c>
      <c r="F33" s="351"/>
      <c r="G33" s="350">
        <f>RESUMO!I42</f>
        <v>992217.11</v>
      </c>
      <c r="H33" s="351"/>
      <c r="I33" s="30"/>
    </row>
    <row r="34" spans="1:9" ht="12.75">
      <c r="A34" s="1"/>
      <c r="B34" s="554" t="s">
        <v>41</v>
      </c>
      <c r="C34" s="555"/>
      <c r="D34" s="555"/>
      <c r="E34" s="350">
        <f>RESUMO!G45</f>
        <v>511606.92000000004</v>
      </c>
      <c r="F34" s="352">
        <f>RESUMO!H45</f>
        <v>51.56199332220748</v>
      </c>
      <c r="G34" s="350">
        <f>RESUMO!I45</f>
        <v>511606.92000000004</v>
      </c>
      <c r="H34" s="352">
        <f>RESUMO!J45</f>
        <v>51.56199332220748</v>
      </c>
      <c r="I34" s="30"/>
    </row>
    <row r="35" spans="1:9" ht="12.75">
      <c r="A35" s="1"/>
      <c r="B35" s="554" t="s">
        <v>80</v>
      </c>
      <c r="C35" s="555"/>
      <c r="D35" s="555"/>
      <c r="E35" s="350">
        <f>RESUMO!G46</f>
        <v>333143.51</v>
      </c>
      <c r="F35" s="352">
        <f>RESUMO!H46</f>
        <v>33.57566672076437</v>
      </c>
      <c r="G35" s="350">
        <f>RESUMO!I46</f>
        <v>333143.51</v>
      </c>
      <c r="H35" s="352">
        <f>RESUMO!J46</f>
        <v>33.57566672076437</v>
      </c>
      <c r="I35" s="30"/>
    </row>
    <row r="36" spans="1:9" ht="6.75" customHeight="1">
      <c r="A36" s="1"/>
      <c r="B36" s="394"/>
      <c r="C36" s="395"/>
      <c r="D36" s="395"/>
      <c r="E36" s="396"/>
      <c r="F36" s="397"/>
      <c r="G36" s="396"/>
      <c r="H36" s="398"/>
      <c r="I36" s="349"/>
    </row>
    <row r="37" spans="1:9" ht="15">
      <c r="A37" s="1"/>
      <c r="B37" s="315"/>
      <c r="C37" s="315"/>
      <c r="D37" s="315"/>
      <c r="E37" s="315"/>
      <c r="F37" s="315"/>
      <c r="G37" s="315"/>
      <c r="H37" s="315"/>
      <c r="I37" s="349"/>
    </row>
    <row r="38" spans="1:9" ht="15">
      <c r="A38" s="1"/>
      <c r="B38" s="315"/>
      <c r="C38" s="315"/>
      <c r="D38" s="315"/>
      <c r="E38" s="315"/>
      <c r="F38" s="315"/>
      <c r="G38" s="315"/>
      <c r="H38" s="315"/>
      <c r="I38" s="349"/>
    </row>
    <row r="39" spans="1:9" ht="15">
      <c r="A39" s="1"/>
      <c r="B39" s="528" t="str">
        <f>COMANDOBLOQUEADO!S19</f>
        <v>CESÁRIO LANGE</v>
      </c>
      <c r="C39" s="528"/>
      <c r="D39" s="528"/>
      <c r="E39" s="315" t="s">
        <v>206</v>
      </c>
      <c r="F39" s="315"/>
      <c r="G39" s="315"/>
      <c r="H39" s="315"/>
      <c r="I39" s="349"/>
    </row>
    <row r="40" spans="1:9" ht="15">
      <c r="A40" s="1"/>
      <c r="B40" s="341"/>
      <c r="C40" s="341"/>
      <c r="D40" s="341"/>
      <c r="E40" s="315"/>
      <c r="F40" s="315"/>
      <c r="G40" s="315"/>
      <c r="H40" s="315"/>
      <c r="I40" s="349"/>
    </row>
    <row r="41" spans="1:9" ht="15">
      <c r="A41" s="1"/>
      <c r="B41" s="341"/>
      <c r="C41" s="341"/>
      <c r="D41" s="341"/>
      <c r="E41" s="315"/>
      <c r="F41" s="315"/>
      <c r="G41" s="315"/>
      <c r="H41" s="315"/>
      <c r="I41" s="349"/>
    </row>
    <row r="42" spans="1:9" ht="15">
      <c r="A42" s="1"/>
      <c r="B42" s="315"/>
      <c r="C42" s="315"/>
      <c r="D42" s="315"/>
      <c r="E42" s="315"/>
      <c r="F42" s="315"/>
      <c r="G42" s="315"/>
      <c r="H42" s="315"/>
      <c r="I42" s="349"/>
    </row>
    <row r="43" spans="1:9" ht="15">
      <c r="A43" s="1"/>
      <c r="B43" s="315"/>
      <c r="C43" s="315"/>
      <c r="D43" s="315"/>
      <c r="E43" s="315"/>
      <c r="F43" s="315"/>
      <c r="G43" s="315"/>
      <c r="H43" s="315"/>
      <c r="I43" s="349"/>
    </row>
    <row r="44" spans="1:9" ht="15">
      <c r="A44" s="1"/>
      <c r="B44" s="539" t="s">
        <v>81</v>
      </c>
      <c r="C44" s="539"/>
      <c r="D44" s="524"/>
      <c r="E44" s="539" t="s">
        <v>208</v>
      </c>
      <c r="F44" s="539"/>
      <c r="G44" s="539"/>
      <c r="H44" s="523"/>
      <c r="I44" s="349"/>
    </row>
    <row r="45" spans="1:9" ht="15">
      <c r="A45" s="1"/>
      <c r="B45" s="525" t="s">
        <v>82</v>
      </c>
      <c r="C45" s="525"/>
      <c r="D45" s="530"/>
      <c r="E45" s="539" t="s">
        <v>210</v>
      </c>
      <c r="F45" s="529"/>
      <c r="G45" s="529"/>
      <c r="H45" s="342"/>
      <c r="I45" s="349"/>
    </row>
    <row r="46" spans="1:9" ht="15">
      <c r="A46" s="1"/>
      <c r="B46" s="315"/>
      <c r="C46" s="315"/>
      <c r="D46" s="315"/>
      <c r="E46" s="315"/>
      <c r="F46" s="315"/>
      <c r="G46" s="315"/>
      <c r="H46" s="315"/>
      <c r="I46" s="349"/>
    </row>
    <row r="47" spans="1:9" ht="15">
      <c r="A47" s="1"/>
      <c r="B47" s="315"/>
      <c r="C47" s="315"/>
      <c r="D47" s="315"/>
      <c r="E47" s="315"/>
      <c r="F47" s="315"/>
      <c r="G47" s="315"/>
      <c r="H47" s="315"/>
      <c r="I47" s="349"/>
    </row>
    <row r="48" spans="1:9" ht="15">
      <c r="A48" s="1"/>
      <c r="B48" s="315"/>
      <c r="C48" s="315"/>
      <c r="D48" s="315"/>
      <c r="E48" s="315"/>
      <c r="F48" s="315"/>
      <c r="G48" s="315"/>
      <c r="H48" s="315"/>
      <c r="I48" s="349"/>
    </row>
    <row r="49" spans="1:9" ht="15">
      <c r="A49" s="1"/>
      <c r="B49" s="539" t="s">
        <v>81</v>
      </c>
      <c r="C49" s="539"/>
      <c r="D49" s="524"/>
      <c r="E49" s="539" t="s">
        <v>208</v>
      </c>
      <c r="F49" s="539"/>
      <c r="G49" s="539"/>
      <c r="H49" s="523"/>
      <c r="I49" s="349"/>
    </row>
    <row r="50" spans="1:9" ht="15">
      <c r="A50" s="1"/>
      <c r="B50" s="525" t="s">
        <v>83</v>
      </c>
      <c r="C50" s="525"/>
      <c r="D50" s="535" t="s">
        <v>207</v>
      </c>
      <c r="E50" s="536"/>
      <c r="F50" s="536"/>
      <c r="G50" s="536"/>
      <c r="H50" s="536"/>
      <c r="I50" s="536"/>
    </row>
    <row r="51" spans="1:9" ht="15">
      <c r="A51" s="1"/>
      <c r="B51" s="315"/>
      <c r="C51" s="315"/>
      <c r="D51" s="315"/>
      <c r="E51" s="315"/>
      <c r="F51" s="315"/>
      <c r="G51" s="315"/>
      <c r="H51" s="315"/>
      <c r="I51" s="349"/>
    </row>
    <row r="52" spans="1:8" ht="15.75">
      <c r="A52" s="340"/>
      <c r="B52" s="345"/>
      <c r="C52" s="345"/>
      <c r="D52" s="345"/>
      <c r="E52" s="345"/>
      <c r="F52" s="345"/>
      <c r="G52" s="345"/>
      <c r="H52" s="345"/>
    </row>
    <row r="53" spans="1:8" ht="15.75">
      <c r="A53" s="340"/>
      <c r="B53" s="345"/>
      <c r="C53" s="345"/>
      <c r="D53" s="345"/>
      <c r="E53" s="345"/>
      <c r="F53" s="345"/>
      <c r="G53" s="345"/>
      <c r="H53" s="345"/>
    </row>
    <row r="54" spans="1:8" ht="15.75">
      <c r="A54" s="340"/>
      <c r="B54" s="345"/>
      <c r="C54" s="345"/>
      <c r="D54" s="345"/>
      <c r="E54" s="345"/>
      <c r="F54" s="345"/>
      <c r="G54" s="345"/>
      <c r="H54" s="345"/>
    </row>
    <row r="55" spans="1:8" ht="12.75">
      <c r="A55" s="340"/>
      <c r="B55" s="340"/>
      <c r="C55" s="340"/>
      <c r="D55" s="340"/>
      <c r="E55" s="340"/>
      <c r="F55" s="340"/>
      <c r="G55" s="340"/>
      <c r="H55" s="340"/>
    </row>
    <row r="56" spans="1:8" ht="12.75">
      <c r="A56" s="340"/>
      <c r="B56" s="340"/>
      <c r="C56" s="340"/>
      <c r="D56" s="340"/>
      <c r="E56" s="340"/>
      <c r="F56" s="340"/>
      <c r="G56" s="340"/>
      <c r="H56" s="340"/>
    </row>
    <row r="57" spans="1:8" ht="12.75">
      <c r="A57" s="340"/>
      <c r="B57" s="340"/>
      <c r="C57" s="340"/>
      <c r="D57" s="340"/>
      <c r="E57" s="340"/>
      <c r="F57" s="340"/>
      <c r="G57" s="340"/>
      <c r="H57" s="340"/>
    </row>
    <row r="58" spans="1:8" ht="12.75">
      <c r="A58" s="340"/>
      <c r="B58" s="340"/>
      <c r="C58" s="340"/>
      <c r="D58" s="340"/>
      <c r="E58" s="340"/>
      <c r="F58" s="340"/>
      <c r="G58" s="340"/>
      <c r="H58" s="340"/>
    </row>
    <row r="59" spans="1:8" ht="12.75">
      <c r="A59" s="340"/>
      <c r="B59" s="340"/>
      <c r="C59" s="340"/>
      <c r="D59" s="340"/>
      <c r="E59" s="340"/>
      <c r="F59" s="340"/>
      <c r="G59" s="340"/>
      <c r="H59" s="340"/>
    </row>
  </sheetData>
  <sheetProtection password="DCD0" sheet="1" objects="1" scenarios="1"/>
  <mergeCells count="32">
    <mergeCell ref="B39:D39"/>
    <mergeCell ref="E44:H44"/>
    <mergeCell ref="E45:G45"/>
    <mergeCell ref="B44:D44"/>
    <mergeCell ref="B45:D45"/>
    <mergeCell ref="D50:I50"/>
    <mergeCell ref="B20:D21"/>
    <mergeCell ref="E49:H49"/>
    <mergeCell ref="B49:D49"/>
    <mergeCell ref="B35:D35"/>
    <mergeCell ref="B26:H26"/>
    <mergeCell ref="B50:C50"/>
    <mergeCell ref="B23:D23"/>
    <mergeCell ref="B25:D25"/>
    <mergeCell ref="B27:D27"/>
    <mergeCell ref="B34:D34"/>
    <mergeCell ref="A15:I17"/>
    <mergeCell ref="G20:G21"/>
    <mergeCell ref="E20:E21"/>
    <mergeCell ref="F20:F21"/>
    <mergeCell ref="H20:H21"/>
    <mergeCell ref="B31:H31"/>
    <mergeCell ref="B22:H22"/>
    <mergeCell ref="B28:D28"/>
    <mergeCell ref="B29:D29"/>
    <mergeCell ref="B30:D30"/>
    <mergeCell ref="B32:D32"/>
    <mergeCell ref="A2:H2"/>
    <mergeCell ref="A3:H3"/>
    <mergeCell ref="A11:I11"/>
    <mergeCell ref="A12:I12"/>
    <mergeCell ref="F9:G9"/>
  </mergeCells>
  <printOptions/>
  <pageMargins left="0.68" right="0.23" top="0.93" bottom="0.77" header="0.492125985" footer="0.492125985"/>
  <pageSetup horizontalDpi="360" verticalDpi="360" orientation="portrait" paperSize="9"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Plan2"/>
  <dimension ref="A1:AM84"/>
  <sheetViews>
    <sheetView showGridLines="0" showRowColHeaders="0" zoomScale="89" zoomScaleNormal="89" workbookViewId="0" topLeftCell="A1">
      <selection activeCell="E32" sqref="E32"/>
    </sheetView>
  </sheetViews>
  <sheetFormatPr defaultColWidth="9.140625" defaultRowHeight="12" customHeight="1"/>
  <cols>
    <col min="1" max="1" width="0.71875" style="1" customWidth="1"/>
    <col min="2" max="2" width="40.7109375" style="1" customWidth="1"/>
    <col min="3" max="9" width="25.7109375" style="1" customWidth="1"/>
    <col min="10" max="10" width="3.421875" style="1" customWidth="1"/>
    <col min="11" max="11" width="15.421875" style="2" hidden="1" customWidth="1"/>
    <col min="12" max="12" width="3.140625" style="1" hidden="1" customWidth="1"/>
    <col min="13" max="13" width="4.7109375" style="1" hidden="1" customWidth="1"/>
    <col min="14" max="14" width="11.421875" style="1" hidden="1" customWidth="1"/>
    <col min="15" max="15" width="6.28125" style="1" hidden="1" customWidth="1"/>
    <col min="16" max="17" width="11.421875" style="1" hidden="1" customWidth="1"/>
    <col min="18" max="18" width="6.28125" style="1" hidden="1" customWidth="1"/>
    <col min="19" max="16384" width="11.421875" style="1" hidden="1" customWidth="1"/>
  </cols>
  <sheetData>
    <row r="1" s="24" customFormat="1" ht="12.75" customHeight="1">
      <c r="K1" s="25"/>
    </row>
    <row r="2" spans="2:39" ht="12.75">
      <c r="B2" s="45" t="s">
        <v>1095</v>
      </c>
      <c r="C2" s="531" t="str">
        <f>COMANDOBLOQUEADO!S19</f>
        <v>CESÁRIO LANGE</v>
      </c>
      <c r="D2" s="532"/>
      <c r="E2" s="229"/>
      <c r="F2" s="229"/>
      <c r="G2" s="45" t="s">
        <v>237</v>
      </c>
      <c r="H2" s="22" t="str">
        <f>COMANDOBLOQUEADO!U6</f>
        <v>1º TRIMESTRE</v>
      </c>
      <c r="I2" s="22" t="str">
        <f>COMANDOBLOQUEADO!Y6</f>
        <v>2006</v>
      </c>
      <c r="J2" s="4"/>
      <c r="K2" s="5"/>
      <c r="L2" s="4"/>
      <c r="M2" s="3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6"/>
      <c r="AD2" s="4"/>
      <c r="AE2" s="4"/>
      <c r="AF2" s="4"/>
      <c r="AG2" s="4"/>
      <c r="AH2" s="4"/>
      <c r="AI2" s="4"/>
      <c r="AJ2" s="4"/>
      <c r="AK2" s="4"/>
      <c r="AL2" s="4"/>
      <c r="AM2" s="4"/>
    </row>
    <row r="3" spans="2:39" ht="7.5" customHeight="1">
      <c r="B3" s="230"/>
      <c r="C3" s="230"/>
      <c r="D3" s="230"/>
      <c r="E3" s="230"/>
      <c r="F3" s="230"/>
      <c r="G3" s="230"/>
      <c r="H3" s="230"/>
      <c r="I3" s="230"/>
      <c r="J3" s="4"/>
      <c r="K3" s="5"/>
      <c r="L3" s="4"/>
      <c r="M3" s="3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6"/>
      <c r="AD3" s="4"/>
      <c r="AE3" s="4"/>
      <c r="AF3" s="4"/>
      <c r="AG3" s="4"/>
      <c r="AH3" s="4"/>
      <c r="AI3" s="4"/>
      <c r="AJ3" s="4"/>
      <c r="AK3" s="4"/>
      <c r="AL3" s="4"/>
      <c r="AM3" s="4"/>
    </row>
    <row r="4" spans="2:39" s="7" customFormat="1" ht="20.25">
      <c r="B4" s="517" t="s">
        <v>868</v>
      </c>
      <c r="C4" s="518"/>
      <c r="D4" s="518"/>
      <c r="E4" s="518"/>
      <c r="F4" s="518"/>
      <c r="G4" s="518"/>
      <c r="H4" s="518"/>
      <c r="I4" s="518"/>
      <c r="S4" s="8"/>
      <c r="T4" s="8"/>
      <c r="U4" s="8"/>
      <c r="V4" s="8"/>
      <c r="W4" s="8"/>
      <c r="X4" s="8"/>
      <c r="Y4" s="8"/>
      <c r="Z4" s="8"/>
      <c r="AA4" s="8"/>
      <c r="AB4" s="8"/>
      <c r="AC4" s="9"/>
      <c r="AD4" s="8"/>
      <c r="AE4" s="8"/>
      <c r="AF4" s="8"/>
      <c r="AG4" s="8"/>
      <c r="AH4" s="8"/>
      <c r="AI4" s="8"/>
      <c r="AJ4" s="8"/>
      <c r="AK4" s="8"/>
      <c r="AL4" s="8"/>
      <c r="AM4" s="8"/>
    </row>
    <row r="5" spans="2:39" s="7" customFormat="1" ht="4.5" customHeight="1" thickBot="1">
      <c r="B5" s="230"/>
      <c r="C5" s="230"/>
      <c r="D5" s="230"/>
      <c r="E5" s="230"/>
      <c r="F5" s="230"/>
      <c r="G5" s="230"/>
      <c r="H5" s="230"/>
      <c r="I5" s="230"/>
      <c r="S5" s="8"/>
      <c r="T5" s="8"/>
      <c r="U5" s="8"/>
      <c r="V5" s="8"/>
      <c r="W5" s="8"/>
      <c r="X5" s="8"/>
      <c r="Y5" s="8"/>
      <c r="Z5" s="8"/>
      <c r="AA5" s="8"/>
      <c r="AB5" s="8"/>
      <c r="AC5" s="9"/>
      <c r="AD5" s="8"/>
      <c r="AE5" s="8"/>
      <c r="AF5" s="8"/>
      <c r="AG5" s="8"/>
      <c r="AH5" s="8"/>
      <c r="AI5" s="8"/>
      <c r="AJ5" s="8"/>
      <c r="AK5" s="8"/>
      <c r="AL5" s="8"/>
      <c r="AM5" s="8"/>
    </row>
    <row r="6" spans="2:39" ht="27" customHeight="1" thickBot="1">
      <c r="B6" s="521" t="s">
        <v>1025</v>
      </c>
      <c r="C6" s="522"/>
      <c r="D6" s="231" t="s">
        <v>980</v>
      </c>
      <c r="E6" s="231" t="s">
        <v>981</v>
      </c>
      <c r="F6" s="231" t="s">
        <v>982</v>
      </c>
      <c r="G6" s="231" t="s">
        <v>983</v>
      </c>
      <c r="H6" s="231" t="s">
        <v>984</v>
      </c>
      <c r="I6" s="232" t="s">
        <v>985</v>
      </c>
      <c r="S6" s="4"/>
      <c r="T6" s="4"/>
      <c r="U6" s="11"/>
      <c r="V6" s="4"/>
      <c r="W6" s="4"/>
      <c r="X6" s="4"/>
      <c r="Y6" s="4"/>
      <c r="Z6" s="4"/>
      <c r="AA6" s="4"/>
      <c r="AB6" s="4"/>
      <c r="AC6" s="3"/>
      <c r="AD6" s="4"/>
      <c r="AE6" s="4"/>
      <c r="AF6" s="4"/>
      <c r="AG6" s="4"/>
      <c r="AH6" s="4"/>
      <c r="AI6" s="4"/>
      <c r="AJ6" s="4"/>
      <c r="AK6" s="4"/>
      <c r="AL6" s="4"/>
      <c r="AM6" s="4"/>
    </row>
    <row r="7" spans="2:39" ht="4.5" customHeight="1">
      <c r="B7" s="233"/>
      <c r="C7" s="69"/>
      <c r="D7" s="69"/>
      <c r="E7" s="69"/>
      <c r="F7" s="69"/>
      <c r="G7" s="69"/>
      <c r="H7" s="69"/>
      <c r="I7" s="23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</row>
    <row r="8" spans="2:39" ht="12.75" customHeight="1">
      <c r="B8" s="235" t="s">
        <v>875</v>
      </c>
      <c r="C8" s="236"/>
      <c r="D8" s="254"/>
      <c r="E8" s="254"/>
      <c r="F8" s="254"/>
      <c r="G8" s="254"/>
      <c r="H8" s="254"/>
      <c r="I8" s="255"/>
      <c r="S8" s="4"/>
      <c r="T8" s="4"/>
      <c r="U8" s="14"/>
      <c r="V8" s="3"/>
      <c r="W8" s="4"/>
      <c r="X8" s="4"/>
      <c r="Y8" s="4"/>
      <c r="Z8" s="4"/>
      <c r="AA8" s="4"/>
      <c r="AB8" s="4"/>
      <c r="AC8" s="3"/>
      <c r="AD8" s="4"/>
      <c r="AE8" s="4"/>
      <c r="AF8" s="4"/>
      <c r="AG8" s="4"/>
      <c r="AH8" s="4"/>
      <c r="AI8" s="4"/>
      <c r="AJ8" s="15"/>
      <c r="AK8" s="4"/>
      <c r="AL8" s="4"/>
      <c r="AM8" s="4"/>
    </row>
    <row r="9" spans="2:39" ht="12.75" customHeight="1">
      <c r="B9" s="237" t="s">
        <v>221</v>
      </c>
      <c r="C9" s="23"/>
      <c r="D9" s="238">
        <v>330250</v>
      </c>
      <c r="E9" s="238">
        <v>109236.26</v>
      </c>
      <c r="F9" s="238"/>
      <c r="G9" s="238"/>
      <c r="H9" s="238"/>
      <c r="I9" s="239">
        <f aca="true" t="shared" si="0" ref="I9:I15">SUM(E9:H9)</f>
        <v>109236.26</v>
      </c>
      <c r="S9" s="4"/>
      <c r="T9" s="4"/>
      <c r="U9" s="12"/>
      <c r="V9" s="16"/>
      <c r="W9" s="4"/>
      <c r="X9" s="4"/>
      <c r="Y9" s="13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</row>
    <row r="10" spans="2:39" ht="12.75" customHeight="1">
      <c r="B10" s="224" t="s">
        <v>282</v>
      </c>
      <c r="C10" s="23"/>
      <c r="D10" s="238">
        <v>80000</v>
      </c>
      <c r="E10" s="238">
        <v>41389.86</v>
      </c>
      <c r="F10" s="238"/>
      <c r="G10" s="238"/>
      <c r="H10" s="238"/>
      <c r="I10" s="239">
        <f t="shared" si="0"/>
        <v>41389.86</v>
      </c>
      <c r="S10" s="18"/>
      <c r="T10" s="4"/>
      <c r="U10" s="12"/>
      <c r="V10" s="4"/>
      <c r="W10" s="4"/>
      <c r="X10" s="4"/>
      <c r="Y10" s="13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</row>
    <row r="11" spans="2:39" ht="12.75" customHeight="1">
      <c r="B11" s="224" t="s">
        <v>283</v>
      </c>
      <c r="C11" s="23"/>
      <c r="D11" s="238">
        <v>880000</v>
      </c>
      <c r="E11" s="238">
        <v>209728.77</v>
      </c>
      <c r="F11" s="238"/>
      <c r="G11" s="238"/>
      <c r="H11" s="238"/>
      <c r="I11" s="239">
        <f t="shared" si="0"/>
        <v>209728.77</v>
      </c>
      <c r="S11" s="4"/>
      <c r="T11" s="4"/>
      <c r="U11" s="14"/>
      <c r="V11" s="3"/>
      <c r="W11" s="4"/>
      <c r="X11" s="4"/>
      <c r="Y11" s="13"/>
      <c r="Z11" s="4"/>
      <c r="AA11" s="4"/>
      <c r="AB11" s="4"/>
      <c r="AC11" s="3"/>
      <c r="AD11" s="4"/>
      <c r="AE11" s="4"/>
      <c r="AF11" s="4"/>
      <c r="AG11" s="4"/>
      <c r="AH11" s="4"/>
      <c r="AI11" s="4"/>
      <c r="AJ11" s="4"/>
      <c r="AK11" s="4"/>
      <c r="AL11" s="4"/>
      <c r="AM11" s="4"/>
    </row>
    <row r="12" spans="2:39" ht="12.75" customHeight="1">
      <c r="B12" s="237" t="s">
        <v>226</v>
      </c>
      <c r="C12" s="23"/>
      <c r="D12" s="238">
        <v>75000</v>
      </c>
      <c r="E12" s="238">
        <v>15063.73</v>
      </c>
      <c r="F12" s="238"/>
      <c r="G12" s="238"/>
      <c r="H12" s="238"/>
      <c r="I12" s="239">
        <f t="shared" si="0"/>
        <v>15063.73</v>
      </c>
      <c r="S12" s="4"/>
      <c r="T12" s="4"/>
      <c r="U12" s="14"/>
      <c r="V12" s="3"/>
      <c r="W12" s="4"/>
      <c r="X12" s="4"/>
      <c r="Y12" s="13"/>
      <c r="Z12" s="4"/>
      <c r="AA12" s="4"/>
      <c r="AB12" s="4"/>
      <c r="AC12" s="3"/>
      <c r="AD12" s="4"/>
      <c r="AE12" s="4"/>
      <c r="AF12" s="4"/>
      <c r="AG12" s="4"/>
      <c r="AH12" s="4"/>
      <c r="AI12" s="4"/>
      <c r="AJ12" s="4"/>
      <c r="AK12" s="4"/>
      <c r="AL12" s="4"/>
      <c r="AM12" s="4"/>
    </row>
    <row r="13" spans="2:39" ht="12.75" customHeight="1">
      <c r="B13" s="237" t="s">
        <v>222</v>
      </c>
      <c r="C13" s="23"/>
      <c r="D13" s="238">
        <v>168000</v>
      </c>
      <c r="E13" s="238">
        <f>12382.28+999.84</f>
        <v>13382.12</v>
      </c>
      <c r="F13" s="238"/>
      <c r="G13" s="238"/>
      <c r="H13" s="238"/>
      <c r="I13" s="239">
        <f t="shared" si="0"/>
        <v>13382.12</v>
      </c>
      <c r="S13" s="4"/>
      <c r="T13" s="4"/>
      <c r="U13" s="12"/>
      <c r="V13" s="4"/>
      <c r="W13" s="4"/>
      <c r="X13" s="4"/>
      <c r="Y13" s="13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</row>
    <row r="14" spans="2:39" ht="12.75" customHeight="1">
      <c r="B14" s="237" t="s">
        <v>223</v>
      </c>
      <c r="C14" s="23"/>
      <c r="D14" s="238">
        <v>61000</v>
      </c>
      <c r="E14" s="238">
        <f>7619.44+156.76</f>
        <v>7776.2</v>
      </c>
      <c r="F14" s="238"/>
      <c r="G14" s="238"/>
      <c r="H14" s="238"/>
      <c r="I14" s="239">
        <f t="shared" si="0"/>
        <v>7776.2</v>
      </c>
      <c r="S14" s="4"/>
      <c r="T14" s="4"/>
      <c r="U14" s="12"/>
      <c r="V14" s="4"/>
      <c r="W14" s="4"/>
      <c r="X14" s="4"/>
      <c r="Y14" s="13"/>
      <c r="Z14" s="4"/>
      <c r="AA14" s="4"/>
      <c r="AB14" s="4"/>
      <c r="AC14" s="4"/>
      <c r="AD14" s="4"/>
      <c r="AE14" s="4"/>
      <c r="AF14" s="4"/>
      <c r="AG14" s="4"/>
      <c r="AH14" s="4"/>
      <c r="AI14" s="13"/>
      <c r="AJ14" s="17"/>
      <c r="AK14" s="4"/>
      <c r="AL14" s="4"/>
      <c r="AM14" s="4"/>
    </row>
    <row r="15" spans="2:39" ht="12.75" customHeight="1">
      <c r="B15" s="224" t="s">
        <v>224</v>
      </c>
      <c r="C15" s="23"/>
      <c r="D15" s="238">
        <v>113000</v>
      </c>
      <c r="E15" s="238">
        <f>215.54+79.84</f>
        <v>295.38</v>
      </c>
      <c r="F15" s="238"/>
      <c r="G15" s="238"/>
      <c r="H15" s="238"/>
      <c r="I15" s="239">
        <f t="shared" si="0"/>
        <v>295.38</v>
      </c>
      <c r="S15" s="4"/>
      <c r="T15" s="4"/>
      <c r="U15" s="12"/>
      <c r="V15" s="4"/>
      <c r="W15" s="4"/>
      <c r="X15" s="4"/>
      <c r="Y15" s="13"/>
      <c r="Z15" s="13"/>
      <c r="AA15" s="4"/>
      <c r="AB15" s="4"/>
      <c r="AC15" s="4"/>
      <c r="AD15" s="4"/>
      <c r="AE15" s="4"/>
      <c r="AF15" s="4"/>
      <c r="AG15" s="4"/>
      <c r="AH15" s="4"/>
      <c r="AI15" s="13"/>
      <c r="AJ15" s="17"/>
      <c r="AK15" s="4"/>
      <c r="AL15" s="4"/>
      <c r="AM15" s="4"/>
    </row>
    <row r="16" spans="2:39" ht="12.75" customHeight="1">
      <c r="B16" s="533" t="s">
        <v>880</v>
      </c>
      <c r="C16" s="534"/>
      <c r="D16" s="241">
        <f aca="true" t="shared" si="1" ref="D16:I16">SUM(D9:D15)</f>
        <v>1707250</v>
      </c>
      <c r="E16" s="241">
        <f t="shared" si="1"/>
        <v>396872.32</v>
      </c>
      <c r="F16" s="241">
        <f t="shared" si="1"/>
        <v>0</v>
      </c>
      <c r="G16" s="241">
        <f t="shared" si="1"/>
        <v>0</v>
      </c>
      <c r="H16" s="241">
        <f t="shared" si="1"/>
        <v>0</v>
      </c>
      <c r="I16" s="80">
        <f t="shared" si="1"/>
        <v>396872.32</v>
      </c>
      <c r="S16" s="4"/>
      <c r="T16" s="4"/>
      <c r="U16" s="12"/>
      <c r="V16" s="4"/>
      <c r="W16" s="4"/>
      <c r="X16" s="4"/>
      <c r="Y16" s="13"/>
      <c r="Z16" s="13"/>
      <c r="AA16" s="4"/>
      <c r="AB16" s="4"/>
      <c r="AC16" s="3"/>
      <c r="AD16" s="4"/>
      <c r="AE16" s="4"/>
      <c r="AF16" s="4"/>
      <c r="AG16" s="4"/>
      <c r="AH16" s="4"/>
      <c r="AI16" s="4"/>
      <c r="AJ16" s="4"/>
      <c r="AK16" s="4"/>
      <c r="AL16" s="4"/>
      <c r="AM16" s="4"/>
    </row>
    <row r="17" spans="2:39" ht="6" customHeight="1">
      <c r="B17" s="242"/>
      <c r="C17" s="243"/>
      <c r="D17" s="244"/>
      <c r="E17" s="244"/>
      <c r="F17" s="244"/>
      <c r="G17" s="244"/>
      <c r="H17" s="244"/>
      <c r="I17" s="245"/>
      <c r="S17" s="4"/>
      <c r="T17" s="4"/>
      <c r="U17" s="12"/>
      <c r="V17" s="4"/>
      <c r="W17" s="4"/>
      <c r="X17" s="4"/>
      <c r="Y17" s="13"/>
      <c r="Z17" s="13"/>
      <c r="AA17" s="4"/>
      <c r="AB17" s="4"/>
      <c r="AC17" s="3"/>
      <c r="AD17" s="4"/>
      <c r="AE17" s="4"/>
      <c r="AF17" s="4"/>
      <c r="AG17" s="4"/>
      <c r="AH17" s="4"/>
      <c r="AI17" s="4"/>
      <c r="AJ17" s="4"/>
      <c r="AK17" s="4"/>
      <c r="AL17" s="4"/>
      <c r="AM17" s="4"/>
    </row>
    <row r="18" spans="2:39" ht="12.75" customHeight="1">
      <c r="B18" s="235" t="s">
        <v>214</v>
      </c>
      <c r="C18" s="23"/>
      <c r="D18" s="246"/>
      <c r="E18" s="246"/>
      <c r="F18" s="246"/>
      <c r="G18" s="246"/>
      <c r="H18" s="246"/>
      <c r="I18" s="247"/>
      <c r="S18" s="4"/>
      <c r="T18" s="4"/>
      <c r="U18" s="20"/>
      <c r="V18" s="6"/>
      <c r="W18" s="4"/>
      <c r="X18" s="4"/>
      <c r="Y18" s="13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</row>
    <row r="19" spans="2:39" ht="12.75" customHeight="1">
      <c r="B19" s="224" t="s">
        <v>225</v>
      </c>
      <c r="C19" s="23"/>
      <c r="D19" s="238">
        <v>5000000</v>
      </c>
      <c r="E19" s="238">
        <v>1332432.91</v>
      </c>
      <c r="F19" s="238"/>
      <c r="G19" s="238"/>
      <c r="H19" s="238"/>
      <c r="I19" s="239">
        <f>SUM(E19:H19)</f>
        <v>1332432.91</v>
      </c>
      <c r="S19" s="18"/>
      <c r="T19" s="4"/>
      <c r="U19" s="12"/>
      <c r="V19" s="4"/>
      <c r="W19" s="4"/>
      <c r="X19" s="4"/>
      <c r="Y19" s="13"/>
      <c r="Z19" s="4"/>
      <c r="AA19" s="4"/>
      <c r="AB19" s="4"/>
      <c r="AC19" s="3"/>
      <c r="AD19" s="4"/>
      <c r="AE19" s="4"/>
      <c r="AF19" s="4"/>
      <c r="AG19" s="4"/>
      <c r="AH19" s="4"/>
      <c r="AI19" s="13"/>
      <c r="AJ19" s="4"/>
      <c r="AK19" s="4"/>
      <c r="AL19" s="4"/>
      <c r="AM19" s="4"/>
    </row>
    <row r="20" spans="2:39" ht="12.75" customHeight="1">
      <c r="B20" s="237" t="s">
        <v>227</v>
      </c>
      <c r="C20" s="23"/>
      <c r="D20" s="238">
        <v>3000</v>
      </c>
      <c r="E20" s="238">
        <v>1460.55</v>
      </c>
      <c r="F20" s="238"/>
      <c r="G20" s="238"/>
      <c r="H20" s="238"/>
      <c r="I20" s="239">
        <f>SUM(E20:H20)</f>
        <v>1460.55</v>
      </c>
      <c r="S20" s="4"/>
      <c r="T20" s="4"/>
      <c r="U20" s="12"/>
      <c r="V20" s="4"/>
      <c r="W20" s="4"/>
      <c r="X20" s="4"/>
      <c r="Y20" s="13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</row>
    <row r="21" spans="2:39" ht="12.75" customHeight="1">
      <c r="B21" s="237" t="s">
        <v>1090</v>
      </c>
      <c r="C21" s="23"/>
      <c r="D21" s="238">
        <v>31000</v>
      </c>
      <c r="E21" s="238">
        <v>0</v>
      </c>
      <c r="F21" s="238"/>
      <c r="G21" s="238"/>
      <c r="H21" s="238"/>
      <c r="I21" s="239">
        <f>SUM(E21:H21)</f>
        <v>0</v>
      </c>
      <c r="S21" s="4"/>
      <c r="T21" s="4"/>
      <c r="U21" s="12"/>
      <c r="V21" s="4"/>
      <c r="W21" s="4"/>
      <c r="X21" s="4"/>
      <c r="Y21" s="13"/>
      <c r="Z21" s="13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</row>
    <row r="22" spans="2:39" ht="12.75" customHeight="1">
      <c r="B22" s="237" t="s">
        <v>866</v>
      </c>
      <c r="C22" s="23"/>
      <c r="D22" s="238">
        <f>2000+64000</f>
        <v>66000</v>
      </c>
      <c r="E22" s="238">
        <f>457.74+15254.5</f>
        <v>15712.24</v>
      </c>
      <c r="F22" s="238"/>
      <c r="G22" s="238"/>
      <c r="H22" s="238"/>
      <c r="I22" s="239">
        <f>SUM(E22:H22)</f>
        <v>15712.24</v>
      </c>
      <c r="S22" s="4"/>
      <c r="T22" s="4"/>
      <c r="U22" s="12"/>
      <c r="V22" s="16"/>
      <c r="W22" s="4"/>
      <c r="X22" s="4"/>
      <c r="Y22" s="13"/>
      <c r="Z22" s="4"/>
      <c r="AA22" s="4"/>
      <c r="AB22" s="4"/>
      <c r="AC22" s="4"/>
      <c r="AD22" s="4"/>
      <c r="AE22" s="4"/>
      <c r="AF22" s="4"/>
      <c r="AG22" s="4"/>
      <c r="AH22" s="4"/>
      <c r="AI22" s="13"/>
      <c r="AJ22" s="17"/>
      <c r="AK22" s="4"/>
      <c r="AL22" s="4"/>
      <c r="AM22" s="4"/>
    </row>
    <row r="23" spans="2:39" ht="12.75" customHeight="1">
      <c r="B23" s="533" t="s">
        <v>860</v>
      </c>
      <c r="C23" s="534"/>
      <c r="D23" s="241">
        <f aca="true" t="shared" si="2" ref="D23:I23">SUM(D19:D22)</f>
        <v>5100000</v>
      </c>
      <c r="E23" s="241">
        <f t="shared" si="2"/>
        <v>1349605.7</v>
      </c>
      <c r="F23" s="241">
        <f t="shared" si="2"/>
        <v>0</v>
      </c>
      <c r="G23" s="241">
        <f t="shared" si="2"/>
        <v>0</v>
      </c>
      <c r="H23" s="241">
        <f t="shared" si="2"/>
        <v>0</v>
      </c>
      <c r="I23" s="80">
        <f t="shared" si="2"/>
        <v>1349605.7</v>
      </c>
      <c r="S23" s="4"/>
      <c r="T23" s="4"/>
      <c r="U23" s="12"/>
      <c r="V23" s="16"/>
      <c r="W23" s="4"/>
      <c r="X23" s="4"/>
      <c r="Y23" s="13"/>
      <c r="Z23" s="4"/>
      <c r="AA23" s="4"/>
      <c r="AB23" s="4"/>
      <c r="AC23" s="4"/>
      <c r="AD23" s="4"/>
      <c r="AE23" s="4"/>
      <c r="AF23" s="4"/>
      <c r="AG23" s="4"/>
      <c r="AH23" s="4"/>
      <c r="AI23" s="13"/>
      <c r="AJ23" s="17"/>
      <c r="AK23" s="4"/>
      <c r="AL23" s="4"/>
      <c r="AM23" s="4"/>
    </row>
    <row r="24" spans="2:39" ht="6" customHeight="1">
      <c r="B24" s="511"/>
      <c r="C24" s="512"/>
      <c r="D24" s="244"/>
      <c r="E24" s="244"/>
      <c r="F24" s="244"/>
      <c r="G24" s="244"/>
      <c r="H24" s="244"/>
      <c r="I24" s="245"/>
      <c r="S24" s="4"/>
      <c r="T24" s="4"/>
      <c r="U24" s="12"/>
      <c r="V24" s="4"/>
      <c r="W24" s="4"/>
      <c r="X24" s="4"/>
      <c r="Y24" s="13"/>
      <c r="Z24" s="4"/>
      <c r="AA24" s="4"/>
      <c r="AB24" s="4"/>
      <c r="AC24" s="16"/>
      <c r="AD24" s="4"/>
      <c r="AE24" s="4"/>
      <c r="AF24" s="4"/>
      <c r="AG24" s="4"/>
      <c r="AH24" s="4"/>
      <c r="AI24" s="13"/>
      <c r="AJ24" s="17"/>
      <c r="AK24" s="4"/>
      <c r="AL24" s="4"/>
      <c r="AM24" s="4"/>
    </row>
    <row r="25" spans="2:39" ht="12.75" customHeight="1">
      <c r="B25" s="235" t="s">
        <v>212</v>
      </c>
      <c r="C25" s="23"/>
      <c r="D25" s="246"/>
      <c r="E25" s="246"/>
      <c r="F25" s="246"/>
      <c r="G25" s="246"/>
      <c r="H25" s="246"/>
      <c r="I25" s="247"/>
      <c r="S25" s="4"/>
      <c r="T25" s="4"/>
      <c r="U25" s="12"/>
      <c r="V25" s="4"/>
      <c r="W25" s="4"/>
      <c r="X25" s="4"/>
      <c r="Y25" s="13"/>
      <c r="Z25" s="4"/>
      <c r="AA25" s="4"/>
      <c r="AB25" s="4"/>
      <c r="AC25" s="4"/>
      <c r="AD25" s="4"/>
      <c r="AE25" s="4"/>
      <c r="AF25" s="4"/>
      <c r="AG25" s="4"/>
      <c r="AH25" s="4"/>
      <c r="AI25" s="13"/>
      <c r="AJ25" s="19"/>
      <c r="AK25" s="4"/>
      <c r="AL25" s="4"/>
      <c r="AM25" s="4"/>
    </row>
    <row r="26" spans="2:39" ht="12.75" customHeight="1">
      <c r="B26" s="237" t="s">
        <v>228</v>
      </c>
      <c r="C26" s="23"/>
      <c r="D26" s="238">
        <v>2800000</v>
      </c>
      <c r="E26" s="238">
        <v>750291.48</v>
      </c>
      <c r="F26" s="238"/>
      <c r="G26" s="238"/>
      <c r="H26" s="238"/>
      <c r="I26" s="239">
        <f>SUM(E26:H26)</f>
        <v>750291.48</v>
      </c>
      <c r="S26" s="4"/>
      <c r="T26" s="4"/>
      <c r="U26" s="20"/>
      <c r="V26" s="21"/>
      <c r="W26" s="4"/>
      <c r="X26" s="4"/>
      <c r="Y26" s="13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</row>
    <row r="27" spans="2:39" ht="12.75" customHeight="1">
      <c r="B27" s="237" t="s">
        <v>229</v>
      </c>
      <c r="C27" s="23"/>
      <c r="D27" s="238">
        <v>615000</v>
      </c>
      <c r="E27" s="238">
        <v>403258.38</v>
      </c>
      <c r="F27" s="238"/>
      <c r="G27" s="238"/>
      <c r="H27" s="238"/>
      <c r="I27" s="239">
        <f>SUM(E27:H27)</f>
        <v>403258.38</v>
      </c>
      <c r="S27" s="4"/>
      <c r="T27" s="4"/>
      <c r="U27" s="12"/>
      <c r="V27" s="4"/>
      <c r="W27" s="4"/>
      <c r="X27" s="4"/>
      <c r="Y27" s="13"/>
      <c r="Z27" s="4"/>
      <c r="AA27" s="4"/>
      <c r="AB27" s="4"/>
      <c r="AC27" s="4"/>
      <c r="AD27" s="4"/>
      <c r="AE27" s="4"/>
      <c r="AF27" s="4"/>
      <c r="AG27" s="4"/>
      <c r="AH27" s="4"/>
      <c r="AI27" s="13"/>
      <c r="AJ27" s="19"/>
      <c r="AK27" s="4"/>
      <c r="AL27" s="4"/>
      <c r="AM27" s="4"/>
    </row>
    <row r="28" spans="2:39" ht="12.75" customHeight="1">
      <c r="B28" s="237" t="s">
        <v>230</v>
      </c>
      <c r="C28" s="23"/>
      <c r="D28" s="238">
        <v>26000</v>
      </c>
      <c r="E28" s="238">
        <v>7799.63</v>
      </c>
      <c r="F28" s="238"/>
      <c r="G28" s="238"/>
      <c r="H28" s="238"/>
      <c r="I28" s="239">
        <f>SUM(E28:H28)</f>
        <v>7799.63</v>
      </c>
      <c r="S28" s="4"/>
      <c r="T28" s="4"/>
      <c r="U28" s="12"/>
      <c r="V28" s="4"/>
      <c r="W28" s="4"/>
      <c r="X28" s="4"/>
      <c r="Y28" s="13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</row>
    <row r="29" spans="2:39" ht="12.75" customHeight="1">
      <c r="B29" s="237" t="s">
        <v>281</v>
      </c>
      <c r="C29" s="23"/>
      <c r="D29" s="238">
        <v>0</v>
      </c>
      <c r="E29" s="238">
        <v>0</v>
      </c>
      <c r="F29" s="238"/>
      <c r="G29" s="238"/>
      <c r="H29" s="238"/>
      <c r="I29" s="239">
        <f>SUM(E29:H29)</f>
        <v>0</v>
      </c>
      <c r="S29" s="4"/>
      <c r="T29" s="4"/>
      <c r="U29" s="12"/>
      <c r="V29" s="4"/>
      <c r="W29" s="4"/>
      <c r="X29" s="4"/>
      <c r="Y29" s="13"/>
      <c r="Z29" s="13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</row>
    <row r="30" spans="2:39" ht="12.75" customHeight="1">
      <c r="B30" s="237" t="s">
        <v>867</v>
      </c>
      <c r="C30" s="23"/>
      <c r="D30" s="238">
        <v>0</v>
      </c>
      <c r="E30" s="238">
        <v>0</v>
      </c>
      <c r="F30" s="238"/>
      <c r="G30" s="238"/>
      <c r="H30" s="238"/>
      <c r="I30" s="239">
        <f>SUM(E30:H30)</f>
        <v>0</v>
      </c>
      <c r="S30" s="4"/>
      <c r="T30" s="4"/>
      <c r="U30" s="20"/>
      <c r="V30" s="21"/>
      <c r="W30" s="4"/>
      <c r="X30" s="4"/>
      <c r="Y30" s="13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</row>
    <row r="31" spans="2:39" ht="12.75" customHeight="1" thickBot="1">
      <c r="B31" s="513" t="s">
        <v>861</v>
      </c>
      <c r="C31" s="514"/>
      <c r="D31" s="248">
        <f aca="true" t="shared" si="3" ref="D31:I31">SUM(D26:D30)</f>
        <v>3441000</v>
      </c>
      <c r="E31" s="248">
        <f t="shared" si="3"/>
        <v>1161349.4899999998</v>
      </c>
      <c r="F31" s="248">
        <f t="shared" si="3"/>
        <v>0</v>
      </c>
      <c r="G31" s="248">
        <f t="shared" si="3"/>
        <v>0</v>
      </c>
      <c r="H31" s="248">
        <f t="shared" si="3"/>
        <v>0</v>
      </c>
      <c r="I31" s="249">
        <f t="shared" si="3"/>
        <v>1161349.4899999998</v>
      </c>
      <c r="S31" s="4"/>
      <c r="T31" s="4"/>
      <c r="U31" s="12"/>
      <c r="V31" s="4"/>
      <c r="W31" s="4"/>
      <c r="X31" s="4"/>
      <c r="Y31" s="13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</row>
    <row r="32" spans="2:39" ht="18" customHeight="1" thickBot="1">
      <c r="B32" s="515" t="s">
        <v>1024</v>
      </c>
      <c r="C32" s="516"/>
      <c r="D32" s="250">
        <f aca="true" t="shared" si="4" ref="D32:I32">D16+D23+D31</f>
        <v>10248250</v>
      </c>
      <c r="E32" s="250">
        <f t="shared" si="4"/>
        <v>2907827.51</v>
      </c>
      <c r="F32" s="250">
        <f t="shared" si="4"/>
        <v>0</v>
      </c>
      <c r="G32" s="250">
        <f t="shared" si="4"/>
        <v>0</v>
      </c>
      <c r="H32" s="250">
        <f t="shared" si="4"/>
        <v>0</v>
      </c>
      <c r="I32" s="81">
        <f t="shared" si="4"/>
        <v>2907827.51</v>
      </c>
      <c r="S32" s="4"/>
      <c r="T32" s="4"/>
      <c r="U32" s="12"/>
      <c r="V32" s="4"/>
      <c r="W32" s="4"/>
      <c r="X32" s="4"/>
      <c r="Y32" s="13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</row>
    <row r="33" spans="2:39" ht="9.75" customHeight="1" thickBot="1">
      <c r="B33" s="74"/>
      <c r="C33" s="74"/>
      <c r="D33" s="244"/>
      <c r="E33" s="244"/>
      <c r="F33" s="244"/>
      <c r="G33" s="244"/>
      <c r="H33" s="244"/>
      <c r="I33" s="244"/>
      <c r="S33" s="4"/>
      <c r="T33" s="4"/>
      <c r="U33" s="12"/>
      <c r="V33" s="4"/>
      <c r="W33" s="4"/>
      <c r="X33" s="4"/>
      <c r="Y33" s="13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</row>
    <row r="34" spans="2:39" ht="27" customHeight="1" thickBot="1">
      <c r="B34" s="521" t="s">
        <v>1026</v>
      </c>
      <c r="C34" s="522"/>
      <c r="D34" s="231" t="s">
        <v>980</v>
      </c>
      <c r="E34" s="231" t="s">
        <v>981</v>
      </c>
      <c r="F34" s="231" t="s">
        <v>982</v>
      </c>
      <c r="G34" s="231" t="s">
        <v>983</v>
      </c>
      <c r="H34" s="231" t="s">
        <v>984</v>
      </c>
      <c r="I34" s="232" t="s">
        <v>985</v>
      </c>
      <c r="S34" s="4"/>
      <c r="T34" s="4"/>
      <c r="U34" s="12"/>
      <c r="V34" s="4"/>
      <c r="W34" s="4"/>
      <c r="X34" s="4"/>
      <c r="Y34" s="13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</row>
    <row r="35" spans="2:39" ht="4.5" customHeight="1">
      <c r="B35" s="94"/>
      <c r="C35" s="309"/>
      <c r="D35" s="277"/>
      <c r="E35" s="277"/>
      <c r="F35" s="277"/>
      <c r="G35" s="277"/>
      <c r="H35" s="277"/>
      <c r="I35" s="278"/>
      <c r="S35" s="4"/>
      <c r="T35" s="4"/>
      <c r="U35" s="12"/>
      <c r="V35" s="4"/>
      <c r="W35" s="4"/>
      <c r="X35" s="4"/>
      <c r="Y35" s="13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</row>
    <row r="36" spans="2:39" ht="12.75" customHeight="1">
      <c r="B36" s="519" t="s">
        <v>872</v>
      </c>
      <c r="C36" s="520"/>
      <c r="D36" s="259"/>
      <c r="E36" s="259"/>
      <c r="F36" s="259"/>
      <c r="G36" s="259"/>
      <c r="H36" s="259"/>
      <c r="I36" s="260"/>
      <c r="S36" s="4"/>
      <c r="T36" s="4"/>
      <c r="U36" s="12"/>
      <c r="V36" s="4"/>
      <c r="W36" s="4"/>
      <c r="X36" s="4"/>
      <c r="Y36" s="13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</row>
    <row r="37" spans="2:39" ht="12.75" customHeight="1">
      <c r="B37" s="222" t="s">
        <v>873</v>
      </c>
      <c r="C37" s="223"/>
      <c r="D37" s="252">
        <v>0</v>
      </c>
      <c r="E37" s="238">
        <v>0</v>
      </c>
      <c r="F37" s="252">
        <v>0</v>
      </c>
      <c r="G37" s="252">
        <v>0</v>
      </c>
      <c r="H37" s="252">
        <v>0</v>
      </c>
      <c r="I37" s="253">
        <f>SUM(E37:H37)</f>
        <v>0</v>
      </c>
      <c r="S37" s="4"/>
      <c r="T37" s="4"/>
      <c r="U37" s="12"/>
      <c r="V37" s="4"/>
      <c r="W37" s="4"/>
      <c r="X37" s="4"/>
      <c r="Y37" s="13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</row>
    <row r="38" spans="2:39" ht="12.75" customHeight="1">
      <c r="B38" s="222" t="s">
        <v>874</v>
      </c>
      <c r="C38" s="226"/>
      <c r="D38" s="252">
        <v>0</v>
      </c>
      <c r="E38" s="238">
        <v>0</v>
      </c>
      <c r="F38" s="252">
        <v>0</v>
      </c>
      <c r="G38" s="252">
        <v>0</v>
      </c>
      <c r="H38" s="252">
        <v>0</v>
      </c>
      <c r="I38" s="253">
        <f>SUM(E38:H38)</f>
        <v>0</v>
      </c>
      <c r="S38" s="4"/>
      <c r="T38" s="4"/>
      <c r="U38" s="12"/>
      <c r="V38" s="4"/>
      <c r="W38" s="4"/>
      <c r="X38" s="4"/>
      <c r="Y38" s="13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</row>
    <row r="39" spans="2:39" ht="12.75" customHeight="1">
      <c r="B39" s="228" t="s">
        <v>876</v>
      </c>
      <c r="C39" s="243"/>
      <c r="D39" s="241">
        <f aca="true" t="shared" si="5" ref="D39:I39">SUM(D37:D38)</f>
        <v>0</v>
      </c>
      <c r="E39" s="241">
        <f t="shared" si="5"/>
        <v>0</v>
      </c>
      <c r="F39" s="241">
        <f t="shared" si="5"/>
        <v>0</v>
      </c>
      <c r="G39" s="241">
        <f t="shared" si="5"/>
        <v>0</v>
      </c>
      <c r="H39" s="241">
        <f t="shared" si="5"/>
        <v>0</v>
      </c>
      <c r="I39" s="80">
        <f t="shared" si="5"/>
        <v>0</v>
      </c>
      <c r="S39" s="4"/>
      <c r="T39" s="4"/>
      <c r="U39" s="12"/>
      <c r="V39" s="4"/>
      <c r="W39" s="4"/>
      <c r="X39" s="4"/>
      <c r="Y39" s="13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</row>
    <row r="40" spans="2:39" ht="7.5" customHeight="1">
      <c r="B40" s="242"/>
      <c r="C40" s="243"/>
      <c r="D40" s="244"/>
      <c r="E40" s="244"/>
      <c r="F40" s="244"/>
      <c r="G40" s="244"/>
      <c r="H40" s="244"/>
      <c r="I40" s="245"/>
      <c r="S40" s="4"/>
      <c r="T40" s="4"/>
      <c r="U40" s="12"/>
      <c r="V40" s="4"/>
      <c r="W40" s="4"/>
      <c r="X40" s="4"/>
      <c r="Y40" s="13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</row>
    <row r="41" spans="2:39" ht="12.75" customHeight="1">
      <c r="B41" s="519" t="s">
        <v>887</v>
      </c>
      <c r="C41" s="520"/>
      <c r="D41" s="254"/>
      <c r="E41" s="254"/>
      <c r="F41" s="254"/>
      <c r="G41" s="254"/>
      <c r="H41" s="254"/>
      <c r="I41" s="255"/>
      <c r="S41" s="4"/>
      <c r="T41" s="4"/>
      <c r="U41" s="12"/>
      <c r="V41" s="4"/>
      <c r="W41" s="4"/>
      <c r="X41" s="4"/>
      <c r="Y41" s="13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</row>
    <row r="42" spans="2:39" ht="12.75" customHeight="1">
      <c r="B42" s="251" t="s">
        <v>881</v>
      </c>
      <c r="C42" s="225"/>
      <c r="D42" s="246"/>
      <c r="E42" s="246"/>
      <c r="F42" s="246"/>
      <c r="G42" s="246"/>
      <c r="H42" s="246"/>
      <c r="I42" s="247"/>
      <c r="S42" s="4"/>
      <c r="T42" s="4"/>
      <c r="U42" s="12"/>
      <c r="V42" s="4"/>
      <c r="W42" s="4"/>
      <c r="X42" s="4"/>
      <c r="Y42" s="13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</row>
    <row r="43" spans="2:39" ht="12.75" customHeight="1">
      <c r="B43" s="222" t="s">
        <v>1021</v>
      </c>
      <c r="C43" s="225"/>
      <c r="D43" s="238">
        <v>33200</v>
      </c>
      <c r="E43" s="238">
        <v>8300.01</v>
      </c>
      <c r="F43" s="238"/>
      <c r="G43" s="238"/>
      <c r="H43" s="238"/>
      <c r="I43" s="84">
        <f>SUM(E43:H43)</f>
        <v>8300.01</v>
      </c>
      <c r="S43" s="4"/>
      <c r="T43" s="4"/>
      <c r="U43" s="12"/>
      <c r="V43" s="4"/>
      <c r="W43" s="4"/>
      <c r="X43" s="4"/>
      <c r="Y43" s="13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</row>
    <row r="44" spans="2:39" ht="12.75" customHeight="1">
      <c r="B44" s="256" t="s">
        <v>113</v>
      </c>
      <c r="C44" s="257"/>
      <c r="D44" s="238">
        <v>4000</v>
      </c>
      <c r="E44" s="238">
        <v>435.6</v>
      </c>
      <c r="F44" s="238"/>
      <c r="G44" s="238"/>
      <c r="H44" s="238"/>
      <c r="I44" s="253">
        <f>SUM(E44:H44)</f>
        <v>435.6</v>
      </c>
      <c r="S44" s="4"/>
      <c r="T44" s="4"/>
      <c r="U44" s="12"/>
      <c r="V44" s="4"/>
      <c r="W44" s="4"/>
      <c r="X44" s="4"/>
      <c r="Y44" s="13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</row>
    <row r="45" spans="2:39" ht="12.75" customHeight="1">
      <c r="B45" s="256"/>
      <c r="C45" s="325"/>
      <c r="D45" s="238">
        <v>0</v>
      </c>
      <c r="E45" s="238"/>
      <c r="F45" s="238"/>
      <c r="G45" s="238"/>
      <c r="H45" s="238"/>
      <c r="I45" s="253">
        <f>SUM(E45:H45)</f>
        <v>0</v>
      </c>
      <c r="S45" s="4"/>
      <c r="T45" s="4"/>
      <c r="U45" s="12"/>
      <c r="V45" s="4"/>
      <c r="W45" s="4"/>
      <c r="X45" s="4"/>
      <c r="Y45" s="13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</row>
    <row r="46" spans="2:39" ht="12.75" customHeight="1">
      <c r="B46" s="240" t="s">
        <v>888</v>
      </c>
      <c r="C46" s="225"/>
      <c r="D46" s="241">
        <f aca="true" t="shared" si="6" ref="D46:I46">SUM(D43:D45)</f>
        <v>37200</v>
      </c>
      <c r="E46" s="241">
        <f t="shared" si="6"/>
        <v>8735.61</v>
      </c>
      <c r="F46" s="241">
        <f t="shared" si="6"/>
        <v>0</v>
      </c>
      <c r="G46" s="241">
        <f t="shared" si="6"/>
        <v>0</v>
      </c>
      <c r="H46" s="241">
        <f t="shared" si="6"/>
        <v>0</v>
      </c>
      <c r="I46" s="80">
        <f t="shared" si="6"/>
        <v>8735.61</v>
      </c>
      <c r="S46" s="4"/>
      <c r="T46" s="4"/>
      <c r="U46" s="12"/>
      <c r="V46" s="4"/>
      <c r="W46" s="4"/>
      <c r="X46" s="4"/>
      <c r="Y46" s="13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</row>
    <row r="47" spans="2:39" ht="7.5" customHeight="1">
      <c r="B47" s="228"/>
      <c r="C47" s="243"/>
      <c r="D47" s="244"/>
      <c r="E47" s="244"/>
      <c r="F47" s="244"/>
      <c r="G47" s="244"/>
      <c r="H47" s="244"/>
      <c r="I47" s="245"/>
      <c r="S47" s="4"/>
      <c r="T47" s="4"/>
      <c r="U47" s="12"/>
      <c r="V47" s="4"/>
      <c r="W47" s="4"/>
      <c r="X47" s="4"/>
      <c r="Y47" s="13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</row>
    <row r="48" spans="2:39" ht="12.75" customHeight="1">
      <c r="B48" s="258" t="s">
        <v>233</v>
      </c>
      <c r="C48" s="243"/>
      <c r="D48" s="259"/>
      <c r="E48" s="259"/>
      <c r="F48" s="259"/>
      <c r="G48" s="259"/>
      <c r="H48" s="259"/>
      <c r="I48" s="260"/>
      <c r="S48" s="4"/>
      <c r="T48" s="4"/>
      <c r="U48" s="12"/>
      <c r="V48" s="4"/>
      <c r="W48" s="4"/>
      <c r="X48" s="4"/>
      <c r="Y48" s="13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</row>
    <row r="49" spans="2:39" ht="12.75" customHeight="1">
      <c r="B49" s="222" t="s">
        <v>1022</v>
      </c>
      <c r="C49" s="243"/>
      <c r="D49" s="252">
        <v>30000</v>
      </c>
      <c r="E49" s="238">
        <v>0</v>
      </c>
      <c r="F49" s="252"/>
      <c r="G49" s="252"/>
      <c r="H49" s="252"/>
      <c r="I49" s="253">
        <f>SUM(E49:H49)</f>
        <v>0</v>
      </c>
      <c r="S49" s="4"/>
      <c r="T49" s="4"/>
      <c r="U49" s="12"/>
      <c r="V49" s="4"/>
      <c r="W49" s="4"/>
      <c r="X49" s="4"/>
      <c r="Y49" s="13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</row>
    <row r="50" spans="2:39" ht="12.75" customHeight="1">
      <c r="B50" s="222" t="s">
        <v>1023</v>
      </c>
      <c r="C50" s="243"/>
      <c r="D50" s="252">
        <f>52000+600000</f>
        <v>652000</v>
      </c>
      <c r="E50" s="238">
        <v>212184.94</v>
      </c>
      <c r="F50" s="252"/>
      <c r="G50" s="252"/>
      <c r="H50" s="252"/>
      <c r="I50" s="253">
        <f>SUM(E50:H50)</f>
        <v>212184.94</v>
      </c>
      <c r="S50" s="4"/>
      <c r="T50" s="4"/>
      <c r="U50" s="12"/>
      <c r="V50" s="4"/>
      <c r="W50" s="4"/>
      <c r="X50" s="4"/>
      <c r="Y50" s="13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</row>
    <row r="51" spans="2:39" ht="12.75" customHeight="1">
      <c r="B51" s="256" t="s">
        <v>114</v>
      </c>
      <c r="C51" s="261"/>
      <c r="D51" s="252">
        <v>0</v>
      </c>
      <c r="E51" s="238">
        <v>0</v>
      </c>
      <c r="F51" s="252"/>
      <c r="G51" s="252"/>
      <c r="H51" s="252"/>
      <c r="I51" s="253">
        <f>SUM(E51:H51)</f>
        <v>0</v>
      </c>
      <c r="S51" s="4"/>
      <c r="T51" s="4"/>
      <c r="U51" s="12"/>
      <c r="V51" s="4"/>
      <c r="W51" s="4"/>
      <c r="X51" s="4"/>
      <c r="Y51" s="13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</row>
    <row r="52" spans="2:39" ht="12.75" customHeight="1">
      <c r="B52" s="256" t="s">
        <v>91</v>
      </c>
      <c r="C52" s="261"/>
      <c r="D52" s="252">
        <v>56000</v>
      </c>
      <c r="E52" s="238">
        <v>0</v>
      </c>
      <c r="F52" s="252"/>
      <c r="G52" s="252"/>
      <c r="H52" s="252"/>
      <c r="I52" s="253">
        <f>SUM(E52:H52)</f>
        <v>0</v>
      </c>
      <c r="S52" s="4"/>
      <c r="T52" s="4"/>
      <c r="U52" s="12"/>
      <c r="V52" s="4"/>
      <c r="W52" s="4"/>
      <c r="X52" s="4"/>
      <c r="Y52" s="13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</row>
    <row r="53" spans="2:39" ht="12.75" customHeight="1">
      <c r="B53" s="256" t="s">
        <v>911</v>
      </c>
      <c r="C53" s="261"/>
      <c r="D53" s="252">
        <v>21000</v>
      </c>
      <c r="E53" s="238">
        <v>1431.38</v>
      </c>
      <c r="F53" s="252"/>
      <c r="G53" s="252"/>
      <c r="H53" s="252"/>
      <c r="I53" s="253">
        <f>SUM(E53:H53)</f>
        <v>1431.38</v>
      </c>
      <c r="S53" s="4"/>
      <c r="T53" s="4"/>
      <c r="U53" s="12"/>
      <c r="V53" s="4"/>
      <c r="W53" s="4"/>
      <c r="X53" s="4"/>
      <c r="Y53" s="13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</row>
    <row r="54" spans="2:39" ht="12.75" customHeight="1">
      <c r="B54" s="228" t="s">
        <v>889</v>
      </c>
      <c r="C54" s="243"/>
      <c r="D54" s="241">
        <f aca="true" t="shared" si="7" ref="D54:I54">SUM(D49:D53)</f>
        <v>759000</v>
      </c>
      <c r="E54" s="241">
        <f t="shared" si="7"/>
        <v>213616.32</v>
      </c>
      <c r="F54" s="241">
        <f t="shared" si="7"/>
        <v>0</v>
      </c>
      <c r="G54" s="241">
        <f t="shared" si="7"/>
        <v>0</v>
      </c>
      <c r="H54" s="241">
        <f t="shared" si="7"/>
        <v>0</v>
      </c>
      <c r="I54" s="80">
        <f t="shared" si="7"/>
        <v>213616.32</v>
      </c>
      <c r="S54" s="4"/>
      <c r="T54" s="4"/>
      <c r="U54" s="12"/>
      <c r="V54" s="4"/>
      <c r="W54" s="4"/>
      <c r="X54" s="4"/>
      <c r="Y54" s="13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</row>
    <row r="55" spans="2:39" ht="12.75" customHeight="1">
      <c r="B55" s="228" t="s">
        <v>890</v>
      </c>
      <c r="C55" s="243"/>
      <c r="D55" s="241">
        <f aca="true" t="shared" si="8" ref="D55:I55">D46+D54</f>
        <v>796200</v>
      </c>
      <c r="E55" s="241">
        <f t="shared" si="8"/>
        <v>222351.93</v>
      </c>
      <c r="F55" s="241">
        <f t="shared" si="8"/>
        <v>0</v>
      </c>
      <c r="G55" s="241">
        <f t="shared" si="8"/>
        <v>0</v>
      </c>
      <c r="H55" s="241">
        <f t="shared" si="8"/>
        <v>0</v>
      </c>
      <c r="I55" s="80">
        <f t="shared" si="8"/>
        <v>222351.93</v>
      </c>
      <c r="S55" s="4"/>
      <c r="T55" s="4"/>
      <c r="U55" s="12"/>
      <c r="V55" s="4"/>
      <c r="W55" s="4"/>
      <c r="X55" s="4"/>
      <c r="Y55" s="13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</row>
    <row r="56" spans="2:39" ht="7.5" customHeight="1">
      <c r="B56" s="228"/>
      <c r="C56" s="243"/>
      <c r="D56" s="244"/>
      <c r="E56" s="244"/>
      <c r="F56" s="244"/>
      <c r="G56" s="244"/>
      <c r="H56" s="244"/>
      <c r="I56" s="245"/>
      <c r="S56" s="4"/>
      <c r="T56" s="4"/>
      <c r="U56" s="12"/>
      <c r="V56" s="4"/>
      <c r="W56" s="4"/>
      <c r="X56" s="4"/>
      <c r="Y56" s="13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</row>
    <row r="57" spans="2:39" ht="12.75" customHeight="1">
      <c r="B57" s="519" t="s">
        <v>215</v>
      </c>
      <c r="C57" s="520"/>
      <c r="D57" s="254"/>
      <c r="E57" s="254"/>
      <c r="F57" s="254"/>
      <c r="G57" s="254"/>
      <c r="H57" s="262"/>
      <c r="I57" s="255"/>
      <c r="S57" s="4"/>
      <c r="T57" s="4"/>
      <c r="U57" s="12"/>
      <c r="V57" s="4"/>
      <c r="W57" s="4"/>
      <c r="X57" s="4"/>
      <c r="Y57" s="13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</row>
    <row r="58" spans="2:39" ht="12.75" customHeight="1">
      <c r="B58" s="222" t="s">
        <v>1008</v>
      </c>
      <c r="C58" s="243"/>
      <c r="D58" s="238">
        <v>4259200</v>
      </c>
      <c r="E58" s="238">
        <v>992217.11</v>
      </c>
      <c r="F58" s="238"/>
      <c r="G58" s="238"/>
      <c r="H58" s="238"/>
      <c r="I58" s="84">
        <f>SUM(E58:H58)</f>
        <v>992217.11</v>
      </c>
      <c r="S58" s="4"/>
      <c r="T58" s="4"/>
      <c r="U58" s="12"/>
      <c r="V58" s="4"/>
      <c r="W58" s="4"/>
      <c r="X58" s="4"/>
      <c r="Y58" s="13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</row>
    <row r="59" spans="2:39" ht="12.75" customHeight="1">
      <c r="B59" s="222" t="s">
        <v>915</v>
      </c>
      <c r="C59" s="243"/>
      <c r="D59" s="238">
        <v>0</v>
      </c>
      <c r="E59" s="238">
        <v>0</v>
      </c>
      <c r="F59" s="238">
        <v>0</v>
      </c>
      <c r="G59" s="238">
        <v>0</v>
      </c>
      <c r="H59" s="238">
        <v>0</v>
      </c>
      <c r="I59" s="253">
        <f>SUM(E59:H59)</f>
        <v>0</v>
      </c>
      <c r="S59" s="4"/>
      <c r="T59" s="4"/>
      <c r="U59" s="12"/>
      <c r="V59" s="4"/>
      <c r="W59" s="4"/>
      <c r="X59" s="4"/>
      <c r="Y59" s="13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</row>
    <row r="60" spans="2:39" ht="12.75" customHeight="1">
      <c r="B60" s="533" t="s">
        <v>877</v>
      </c>
      <c r="C60" s="534"/>
      <c r="D60" s="241">
        <f aca="true" t="shared" si="9" ref="D60:I60">SUM(D58:D59)</f>
        <v>4259200</v>
      </c>
      <c r="E60" s="241">
        <f t="shared" si="9"/>
        <v>992217.11</v>
      </c>
      <c r="F60" s="241">
        <f t="shared" si="9"/>
        <v>0</v>
      </c>
      <c r="G60" s="241">
        <f t="shared" si="9"/>
        <v>0</v>
      </c>
      <c r="H60" s="241">
        <f t="shared" si="9"/>
        <v>0</v>
      </c>
      <c r="I60" s="80">
        <f t="shared" si="9"/>
        <v>992217.11</v>
      </c>
      <c r="S60" s="4"/>
      <c r="T60" s="4"/>
      <c r="U60" s="12"/>
      <c r="V60" s="4"/>
      <c r="W60" s="4"/>
      <c r="X60" s="4"/>
      <c r="Y60" s="13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</row>
    <row r="61" spans="2:39" ht="7.5" customHeight="1">
      <c r="B61" s="222"/>
      <c r="C61" s="243"/>
      <c r="D61" s="244"/>
      <c r="E61" s="244"/>
      <c r="F61" s="244"/>
      <c r="G61" s="244"/>
      <c r="H61" s="244"/>
      <c r="I61" s="245"/>
      <c r="S61" s="4"/>
      <c r="T61" s="4"/>
      <c r="U61" s="12"/>
      <c r="V61" s="4"/>
      <c r="W61" s="4"/>
      <c r="X61" s="4"/>
      <c r="Y61" s="13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</row>
    <row r="62" spans="2:39" ht="12.75" customHeight="1">
      <c r="B62" s="519" t="s">
        <v>878</v>
      </c>
      <c r="C62" s="520"/>
      <c r="D62" s="254"/>
      <c r="E62" s="254"/>
      <c r="F62" s="254"/>
      <c r="G62" s="254"/>
      <c r="H62" s="254"/>
      <c r="I62" s="255"/>
      <c r="S62" s="4"/>
      <c r="T62" s="4"/>
      <c r="U62" s="12"/>
      <c r="V62" s="4"/>
      <c r="W62" s="4"/>
      <c r="X62" s="4"/>
      <c r="Y62" s="13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</row>
    <row r="63" spans="2:39" ht="12.75" customHeight="1">
      <c r="B63" s="222" t="s">
        <v>344</v>
      </c>
      <c r="C63" s="243"/>
      <c r="D63" s="238">
        <v>0</v>
      </c>
      <c r="E63" s="238">
        <v>0</v>
      </c>
      <c r="F63" s="238">
        <v>0</v>
      </c>
      <c r="G63" s="238">
        <v>0</v>
      </c>
      <c r="H63" s="238">
        <v>0</v>
      </c>
      <c r="I63" s="84">
        <f>SUM(E63:H63)</f>
        <v>0</v>
      </c>
      <c r="S63" s="4"/>
      <c r="T63" s="4"/>
      <c r="U63" s="12"/>
      <c r="V63" s="4"/>
      <c r="W63" s="4"/>
      <c r="X63" s="4"/>
      <c r="Y63" s="13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</row>
    <row r="64" spans="2:39" ht="12.75" customHeight="1">
      <c r="B64" s="222" t="s">
        <v>345</v>
      </c>
      <c r="C64" s="243"/>
      <c r="D64" s="238">
        <v>0</v>
      </c>
      <c r="E64" s="238">
        <v>0</v>
      </c>
      <c r="F64" s="238">
        <v>0</v>
      </c>
      <c r="G64" s="238">
        <v>0</v>
      </c>
      <c r="H64" s="238">
        <v>0</v>
      </c>
      <c r="I64" s="253">
        <f>SUM(E64:H64)</f>
        <v>0</v>
      </c>
      <c r="S64" s="4"/>
      <c r="T64" s="4"/>
      <c r="U64" s="12"/>
      <c r="V64" s="4"/>
      <c r="W64" s="4"/>
      <c r="X64" s="4"/>
      <c r="Y64" s="13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</row>
    <row r="65" spans="2:39" ht="12.75" customHeight="1" thickBot="1">
      <c r="B65" s="228" t="s">
        <v>879</v>
      </c>
      <c r="C65" s="243"/>
      <c r="D65" s="263">
        <f aca="true" t="shared" si="10" ref="D65:I65">SUM(D63:D64)</f>
        <v>0</v>
      </c>
      <c r="E65" s="263">
        <f t="shared" si="10"/>
        <v>0</v>
      </c>
      <c r="F65" s="263">
        <f t="shared" si="10"/>
        <v>0</v>
      </c>
      <c r="G65" s="263">
        <f t="shared" si="10"/>
        <v>0</v>
      </c>
      <c r="H65" s="263">
        <f t="shared" si="10"/>
        <v>0</v>
      </c>
      <c r="I65" s="264">
        <f t="shared" si="10"/>
        <v>0</v>
      </c>
      <c r="S65" s="4"/>
      <c r="T65" s="4"/>
      <c r="U65" s="12"/>
      <c r="V65" s="4"/>
      <c r="W65" s="4"/>
      <c r="X65" s="4"/>
      <c r="Y65" s="13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</row>
    <row r="66" spans="2:39" ht="18" customHeight="1" thickBot="1">
      <c r="B66" s="515" t="s">
        <v>1027</v>
      </c>
      <c r="C66" s="600"/>
      <c r="D66" s="250">
        <f aca="true" t="shared" si="11" ref="D66:I66">D39+D55+D60+D65</f>
        <v>5055400</v>
      </c>
      <c r="E66" s="250">
        <f t="shared" si="11"/>
        <v>1214569.04</v>
      </c>
      <c r="F66" s="250">
        <f t="shared" si="11"/>
        <v>0</v>
      </c>
      <c r="G66" s="250">
        <f t="shared" si="11"/>
        <v>0</v>
      </c>
      <c r="H66" s="250">
        <f t="shared" si="11"/>
        <v>0</v>
      </c>
      <c r="I66" s="81">
        <f t="shared" si="11"/>
        <v>1214569.04</v>
      </c>
      <c r="S66" s="4"/>
      <c r="T66" s="4"/>
      <c r="U66" s="12"/>
      <c r="V66" s="4"/>
      <c r="W66" s="4"/>
      <c r="X66" s="4"/>
      <c r="Y66" s="13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</row>
    <row r="67" spans="2:39" ht="9.75" customHeight="1" thickBot="1">
      <c r="B67" s="95"/>
      <c r="C67" s="74"/>
      <c r="D67" s="244"/>
      <c r="E67" s="244"/>
      <c r="F67" s="244"/>
      <c r="G67" s="244"/>
      <c r="H67" s="244"/>
      <c r="I67" s="244"/>
      <c r="S67" s="4"/>
      <c r="T67" s="4"/>
      <c r="U67" s="12"/>
      <c r="V67" s="4"/>
      <c r="W67" s="4"/>
      <c r="X67" s="4"/>
      <c r="Y67" s="13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</row>
    <row r="68" spans="2:39" ht="18" customHeight="1" thickBot="1">
      <c r="B68" s="92" t="s">
        <v>1062</v>
      </c>
      <c r="C68" s="310"/>
      <c r="D68" s="326">
        <v>1178550</v>
      </c>
      <c r="E68" s="326">
        <v>329054.18</v>
      </c>
      <c r="F68" s="326"/>
      <c r="G68" s="326"/>
      <c r="H68" s="326"/>
      <c r="I68" s="81">
        <f>SUM(E68:H68)</f>
        <v>329054.18</v>
      </c>
      <c r="S68" s="4"/>
      <c r="T68" s="4"/>
      <c r="U68" s="12"/>
      <c r="V68" s="4"/>
      <c r="W68" s="4"/>
      <c r="X68" s="4"/>
      <c r="Y68" s="13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</row>
    <row r="69" spans="2:39" ht="9.75" customHeight="1">
      <c r="B69" s="42"/>
      <c r="C69" s="23"/>
      <c r="D69" s="23"/>
      <c r="E69" s="23"/>
      <c r="F69" s="23"/>
      <c r="G69" s="23"/>
      <c r="H69" s="23"/>
      <c r="I69" s="23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</row>
    <row r="70" spans="1:39" ht="12" customHeight="1">
      <c r="A70" s="108"/>
      <c r="B70" s="507">
        <f>IF(COMANDOBLOQUEADO!U6="1º TRIMESTRE",IF(E68&lt;0,"ATENÇÃO: O MONTANTE DA CONTA RETIFICADORA (RECEITA DEDUZIDA PARA FORMAÇÃO DO FUNDEF) DEVERÁ SER LANÇADO COM  VALORES POSITIVOS",""),IF(COMANDOBLOQUEADO!U6="2º TRIMESTRE",IF(F68&lt;0,"ATENÇÃO: O MONTANTE DA CONTA RETIFICADORA (RECEITA DEDUZIDA PARA FORMAÇÃO DO FUNDEF) DEVERÁ SER LANÇADO COM  VALORES POSITIVOS",""),IF(COMANDOBLOQUEADO!U6="3º TRIMESTRE",IF(G68&lt;0,"ATENÇÃO: O MONTANTE DA CONTA RETIFICADORA (RECEITA DEDUZIDA PARA FORMAÇÃO DO FUNDEF) DEVERÁ SER LANÇADO COM  VALORES POSITIVOS",""),IF(COMANDOBLOQUEADO!U6="4º TRIMESTRE",IF(H68&lt;0,"ATENÇÃO: O MONTANTE DA CONTA RETIFICADORA (RECEITA DEDUZIDA PARA FORMAÇÃO DO FUNDEF) DEVERÁ SER LANÇADO COM  VALORES POSITIVOS","")))))</f>
      </c>
      <c r="C70" s="507"/>
      <c r="D70" s="508"/>
      <c r="E70" s="508"/>
      <c r="F70" s="508"/>
      <c r="G70" s="508"/>
      <c r="H70" s="508"/>
      <c r="I70" s="508"/>
      <c r="J70" s="508"/>
      <c r="K70" s="508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</row>
    <row r="71" spans="1:39" s="7" customFormat="1" ht="12" customHeight="1" hidden="1">
      <c r="A71" s="109"/>
      <c r="B71" s="108" t="s">
        <v>231</v>
      </c>
      <c r="C71" s="108"/>
      <c r="D71" s="108"/>
      <c r="E71" s="108"/>
      <c r="F71" s="108"/>
      <c r="G71" s="108"/>
      <c r="H71" s="108"/>
      <c r="I71" s="108"/>
      <c r="K71" s="2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</row>
    <row r="72" spans="1:39" s="7" customFormat="1" ht="12" customHeight="1" hidden="1">
      <c r="A72" s="109"/>
      <c r="B72" s="510" t="s">
        <v>239</v>
      </c>
      <c r="C72" s="510"/>
      <c r="D72" s="510"/>
      <c r="E72" s="510"/>
      <c r="F72" s="510"/>
      <c r="G72" s="510"/>
      <c r="H72" s="510"/>
      <c r="I72" s="510"/>
      <c r="K72" s="2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</row>
    <row r="73" spans="1:39" s="7" customFormat="1" ht="12" customHeight="1" hidden="1" thickBot="1">
      <c r="A73" s="109"/>
      <c r="B73" s="108"/>
      <c r="C73" s="108"/>
      <c r="D73" s="108"/>
      <c r="E73" s="108"/>
      <c r="F73" s="108"/>
      <c r="G73" s="108"/>
      <c r="H73" s="108"/>
      <c r="I73" s="108"/>
      <c r="K73" s="2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</row>
    <row r="74" spans="1:39" ht="12" customHeight="1" hidden="1">
      <c r="A74" s="108"/>
      <c r="B74" s="110" t="s">
        <v>216</v>
      </c>
      <c r="C74" s="111"/>
      <c r="D74" s="112">
        <v>0.85</v>
      </c>
      <c r="E74" s="112"/>
      <c r="F74" s="112"/>
      <c r="G74" s="112"/>
      <c r="H74" s="112"/>
      <c r="I74" s="112">
        <v>1</v>
      </c>
      <c r="J74" s="4"/>
      <c r="K74" s="5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</row>
    <row r="75" spans="1:39" ht="12" customHeight="1" hidden="1">
      <c r="A75" s="108"/>
      <c r="B75" s="113" t="s">
        <v>218</v>
      </c>
      <c r="C75" s="114"/>
      <c r="D75" s="115"/>
      <c r="E75" s="115"/>
      <c r="F75" s="115"/>
      <c r="G75" s="115"/>
      <c r="H75" s="115"/>
      <c r="I75" s="115">
        <f>D75*100/85</f>
        <v>0</v>
      </c>
      <c r="J75" s="4"/>
      <c r="K75" s="5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</row>
    <row r="76" spans="1:39" ht="12" customHeight="1" hidden="1">
      <c r="A76" s="108"/>
      <c r="B76" s="113" t="s">
        <v>217</v>
      </c>
      <c r="C76" s="114"/>
      <c r="D76" s="115"/>
      <c r="E76" s="115"/>
      <c r="F76" s="115"/>
      <c r="G76" s="115"/>
      <c r="H76" s="115"/>
      <c r="I76" s="115">
        <f>D76*100/85</f>
        <v>0</v>
      </c>
      <c r="J76" s="4"/>
      <c r="K76" s="5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</row>
    <row r="77" spans="1:39" ht="12" customHeight="1" hidden="1">
      <c r="A77" s="108"/>
      <c r="B77" s="113" t="s">
        <v>219</v>
      </c>
      <c r="C77" s="114"/>
      <c r="D77" s="115"/>
      <c r="E77" s="115"/>
      <c r="F77" s="115"/>
      <c r="G77" s="115"/>
      <c r="H77" s="115"/>
      <c r="I77" s="115">
        <f>D77*100/85</f>
        <v>0</v>
      </c>
      <c r="J77" s="4"/>
      <c r="K77" s="5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</row>
    <row r="78" spans="1:39" ht="12" customHeight="1" hidden="1" thickBot="1">
      <c r="A78" s="108"/>
      <c r="B78" s="116" t="s">
        <v>220</v>
      </c>
      <c r="C78" s="117"/>
      <c r="D78" s="118">
        <f>SUM(D75:D77)</f>
        <v>0</v>
      </c>
      <c r="E78" s="118"/>
      <c r="F78" s="118"/>
      <c r="G78" s="118"/>
      <c r="H78" s="118"/>
      <c r="I78" s="118">
        <f>SUM(I75:I77)</f>
        <v>0</v>
      </c>
      <c r="J78" s="4"/>
      <c r="K78" s="5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</row>
    <row r="79" spans="1:39" s="7" customFormat="1" ht="12" customHeight="1" hidden="1">
      <c r="A79" s="109"/>
      <c r="B79" s="108"/>
      <c r="C79" s="108"/>
      <c r="D79" s="108"/>
      <c r="E79" s="108"/>
      <c r="F79" s="108"/>
      <c r="G79" s="108"/>
      <c r="H79" s="108"/>
      <c r="I79" s="108"/>
      <c r="K79" s="2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</row>
    <row r="80" spans="1:39" s="7" customFormat="1" ht="12" customHeight="1" hidden="1">
      <c r="A80" s="109"/>
      <c r="B80" s="119" t="s">
        <v>240</v>
      </c>
      <c r="C80" s="108"/>
      <c r="D80" s="108"/>
      <c r="E80" s="108"/>
      <c r="F80" s="108"/>
      <c r="G80" s="108"/>
      <c r="H80" s="108"/>
      <c r="I80" s="108"/>
      <c r="K80" s="2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</row>
    <row r="81" spans="1:39" s="7" customFormat="1" ht="12" customHeight="1" hidden="1">
      <c r="A81" s="109"/>
      <c r="B81" s="120"/>
      <c r="C81" s="108"/>
      <c r="D81" s="108"/>
      <c r="E81" s="108"/>
      <c r="F81" s="108"/>
      <c r="G81" s="108"/>
      <c r="H81" s="108"/>
      <c r="I81" s="108"/>
      <c r="K81" s="2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</row>
    <row r="82" spans="1:39" s="7" customFormat="1" ht="12" customHeight="1">
      <c r="A82" s="109"/>
      <c r="B82" s="509"/>
      <c r="C82" s="509"/>
      <c r="D82" s="530"/>
      <c r="E82" s="530"/>
      <c r="F82" s="530"/>
      <c r="G82" s="530"/>
      <c r="H82" s="530"/>
      <c r="I82" s="530"/>
      <c r="J82" s="530"/>
      <c r="K82" s="530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</row>
    <row r="83" spans="11:39" s="7" customFormat="1" ht="12" customHeight="1">
      <c r="K83" s="2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</row>
    <row r="84" spans="11:39" s="7" customFormat="1" ht="12" customHeight="1">
      <c r="K84" s="2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</row>
  </sheetData>
  <sheetProtection password="DCD0" sheet="1" objects="1" scenarios="1"/>
  <mergeCells count="18">
    <mergeCell ref="B6:C6"/>
    <mergeCell ref="B34:C34"/>
    <mergeCell ref="B70:K70"/>
    <mergeCell ref="B82:K82"/>
    <mergeCell ref="B72:I72"/>
    <mergeCell ref="B24:C24"/>
    <mergeCell ref="B62:C62"/>
    <mergeCell ref="B66:C66"/>
    <mergeCell ref="C2:D2"/>
    <mergeCell ref="B23:C23"/>
    <mergeCell ref="B60:C60"/>
    <mergeCell ref="B16:C16"/>
    <mergeCell ref="B31:C31"/>
    <mergeCell ref="B32:C32"/>
    <mergeCell ref="B4:I4"/>
    <mergeCell ref="B36:C36"/>
    <mergeCell ref="B41:C41"/>
    <mergeCell ref="B57:C57"/>
  </mergeCells>
  <printOptions horizontalCentered="1"/>
  <pageMargins left="0.7874015748031497" right="0.7086614173228347" top="0.4724409448818898" bottom="0" header="0" footer="0"/>
  <pageSetup horizontalDpi="300" verticalDpi="300" orientation="landscape" paperSize="9" scale="59" r:id="rId2"/>
  <headerFooter alignWithMargins="0">
    <oddHeader>&amp;C&amp;8
    &amp;R
</oddHeader>
  </headerFooter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Plan4"/>
  <dimension ref="A1:J54"/>
  <sheetViews>
    <sheetView showGridLines="0" showRowColHeaders="0" zoomScale="90" zoomScaleNormal="90" workbookViewId="0" topLeftCell="A1">
      <selection activeCell="A1" sqref="A1"/>
    </sheetView>
  </sheetViews>
  <sheetFormatPr defaultColWidth="9.140625" defaultRowHeight="12.75"/>
  <cols>
    <col min="1" max="1" width="2.421875" style="0" customWidth="1"/>
    <col min="2" max="2" width="12.7109375" style="0" customWidth="1"/>
    <col min="3" max="3" width="43.7109375" style="0" customWidth="1"/>
    <col min="4" max="9" width="23.7109375" style="0" customWidth="1"/>
    <col min="10" max="10" width="3.57421875" style="0" customWidth="1"/>
    <col min="11" max="16384" width="0" style="0" hidden="1" customWidth="1"/>
  </cols>
  <sheetData>
    <row r="1" spans="1:10" ht="7.5" customHeight="1">
      <c r="A1" s="46"/>
      <c r="B1" s="26"/>
      <c r="C1" s="26"/>
      <c r="D1" s="26"/>
      <c r="E1" s="26"/>
      <c r="F1" s="26"/>
      <c r="G1" s="26"/>
      <c r="H1" s="26"/>
      <c r="I1" s="26"/>
      <c r="J1" s="26"/>
    </row>
    <row r="2" spans="1:10" ht="12.75" customHeight="1">
      <c r="A2" s="46"/>
      <c r="B2" s="612" t="s">
        <v>1096</v>
      </c>
      <c r="C2" s="612" t="s">
        <v>1097</v>
      </c>
      <c r="D2" s="607" t="str">
        <f>COMANDOBLOQUEADO!S19</f>
        <v>CESÁRIO LANGE</v>
      </c>
      <c r="E2" s="611"/>
      <c r="F2" s="607"/>
      <c r="G2" s="610" t="s">
        <v>237</v>
      </c>
      <c r="H2" s="607" t="str">
        <f>COMANDOBLOQUEADO!U6</f>
        <v>1º TRIMESTRE</v>
      </c>
      <c r="I2" s="607" t="str">
        <f>COMANDOBLOQUEADO!Y6</f>
        <v>2006</v>
      </c>
      <c r="J2" s="26"/>
    </row>
    <row r="3" spans="1:10" ht="12.75" customHeight="1">
      <c r="A3" s="46"/>
      <c r="B3" s="612"/>
      <c r="C3" s="612"/>
      <c r="D3" s="607"/>
      <c r="E3" s="607"/>
      <c r="F3" s="607"/>
      <c r="G3" s="607"/>
      <c r="H3" s="607"/>
      <c r="I3" s="607"/>
      <c r="J3" s="26"/>
    </row>
    <row r="4" spans="1:10" ht="12.75">
      <c r="A4" s="26"/>
      <c r="B4" s="45"/>
      <c r="C4" s="22"/>
      <c r="D4" s="22"/>
      <c r="E4" s="22"/>
      <c r="F4" s="22"/>
      <c r="G4" s="22"/>
      <c r="H4" s="22"/>
      <c r="I4" s="22"/>
      <c r="J4" s="26"/>
    </row>
    <row r="5" spans="1:10" ht="21" thickBot="1">
      <c r="A5" s="29"/>
      <c r="B5" s="615" t="s">
        <v>884</v>
      </c>
      <c r="C5" s="616"/>
      <c r="D5" s="616"/>
      <c r="E5" s="616"/>
      <c r="F5" s="616"/>
      <c r="G5" s="616"/>
      <c r="H5" s="616"/>
      <c r="I5" s="616"/>
      <c r="J5" s="26"/>
    </row>
    <row r="6" spans="1:10" ht="15" customHeight="1">
      <c r="A6" s="29"/>
      <c r="B6" s="619" t="s">
        <v>232</v>
      </c>
      <c r="C6" s="620"/>
      <c r="D6" s="608" t="s">
        <v>919</v>
      </c>
      <c r="E6" s="608" t="s">
        <v>920</v>
      </c>
      <c r="F6" s="608" t="s">
        <v>921</v>
      </c>
      <c r="G6" s="608" t="s">
        <v>922</v>
      </c>
      <c r="H6" s="608" t="s">
        <v>925</v>
      </c>
      <c r="I6" s="605" t="s">
        <v>883</v>
      </c>
      <c r="J6" s="26"/>
    </row>
    <row r="7" spans="1:10" ht="15" customHeight="1" thickBot="1">
      <c r="A7" s="29"/>
      <c r="B7" s="621"/>
      <c r="C7" s="622"/>
      <c r="D7" s="609"/>
      <c r="E7" s="609"/>
      <c r="F7" s="609"/>
      <c r="G7" s="609"/>
      <c r="H7" s="609"/>
      <c r="I7" s="606"/>
      <c r="J7" s="26"/>
    </row>
    <row r="8" spans="1:10" ht="13.5" customHeight="1" thickBot="1">
      <c r="A8" s="29"/>
      <c r="B8" s="82" t="s">
        <v>1036</v>
      </c>
      <c r="C8" s="60" t="s">
        <v>1043</v>
      </c>
      <c r="D8" s="51" t="s">
        <v>211</v>
      </c>
      <c r="E8" s="51" t="s">
        <v>211</v>
      </c>
      <c r="F8" s="51" t="s">
        <v>211</v>
      </c>
      <c r="G8" s="51" t="s">
        <v>211</v>
      </c>
      <c r="H8" s="51" t="s">
        <v>211</v>
      </c>
      <c r="I8" s="52" t="s">
        <v>211</v>
      </c>
      <c r="J8" s="26"/>
    </row>
    <row r="9" spans="1:10" ht="13.5" customHeight="1">
      <c r="A9" s="29"/>
      <c r="B9" s="327" t="s">
        <v>1030</v>
      </c>
      <c r="C9" s="53" t="s">
        <v>1013</v>
      </c>
      <c r="D9" s="54">
        <v>0</v>
      </c>
      <c r="E9" s="54">
        <v>0</v>
      </c>
      <c r="F9" s="54">
        <v>0</v>
      </c>
      <c r="G9" s="54"/>
      <c r="H9" s="103">
        <f>SUM(D9:G9)</f>
        <v>0</v>
      </c>
      <c r="I9" s="55"/>
      <c r="J9" s="26"/>
    </row>
    <row r="10" spans="1:10" ht="13.5" customHeight="1">
      <c r="A10" s="29"/>
      <c r="B10" s="328" t="s">
        <v>1031</v>
      </c>
      <c r="C10" s="53" t="s">
        <v>1014</v>
      </c>
      <c r="D10" s="54">
        <v>0</v>
      </c>
      <c r="E10" s="54">
        <v>0</v>
      </c>
      <c r="F10" s="54">
        <v>0</v>
      </c>
      <c r="G10" s="54"/>
      <c r="H10" s="103">
        <f aca="true" t="shared" si="0" ref="H10:H30">SUM(D10:G10)</f>
        <v>0</v>
      </c>
      <c r="I10" s="438">
        <v>0</v>
      </c>
      <c r="J10" s="26"/>
    </row>
    <row r="11" spans="1:10" ht="13.5" customHeight="1">
      <c r="A11" s="29"/>
      <c r="B11" s="328" t="s">
        <v>1015</v>
      </c>
      <c r="C11" s="53" t="s">
        <v>1016</v>
      </c>
      <c r="D11" s="54">
        <v>0</v>
      </c>
      <c r="E11" s="54">
        <v>0</v>
      </c>
      <c r="F11" s="54">
        <v>0</v>
      </c>
      <c r="G11" s="54"/>
      <c r="H11" s="103">
        <f t="shared" si="0"/>
        <v>0</v>
      </c>
      <c r="I11" s="438">
        <v>0</v>
      </c>
      <c r="J11" s="26"/>
    </row>
    <row r="12" spans="1:10" ht="13.5" customHeight="1">
      <c r="A12" s="29"/>
      <c r="B12" s="328" t="s">
        <v>1017</v>
      </c>
      <c r="C12" s="53" t="s">
        <v>1018</v>
      </c>
      <c r="D12" s="54">
        <v>0</v>
      </c>
      <c r="E12" s="54">
        <v>0</v>
      </c>
      <c r="F12" s="54">
        <v>0</v>
      </c>
      <c r="G12" s="54"/>
      <c r="H12" s="103">
        <f t="shared" si="0"/>
        <v>0</v>
      </c>
      <c r="I12" s="438">
        <v>0</v>
      </c>
      <c r="J12" s="26"/>
    </row>
    <row r="13" spans="1:10" ht="13.5" customHeight="1">
      <c r="A13" s="29"/>
      <c r="B13" s="328" t="s">
        <v>1019</v>
      </c>
      <c r="C13" s="53" t="s">
        <v>1089</v>
      </c>
      <c r="D13" s="54">
        <v>0</v>
      </c>
      <c r="E13" s="54">
        <v>0</v>
      </c>
      <c r="F13" s="54">
        <v>0</v>
      </c>
      <c r="G13" s="54"/>
      <c r="H13" s="103">
        <f t="shared" si="0"/>
        <v>0</v>
      </c>
      <c r="I13" s="438">
        <v>0</v>
      </c>
      <c r="J13" s="26"/>
    </row>
    <row r="14" spans="1:10" ht="13.5" customHeight="1">
      <c r="A14" s="29"/>
      <c r="B14" s="328" t="s">
        <v>1032</v>
      </c>
      <c r="C14" s="53" t="s">
        <v>1033</v>
      </c>
      <c r="D14" s="54">
        <v>0</v>
      </c>
      <c r="E14" s="54">
        <v>0</v>
      </c>
      <c r="F14" s="54"/>
      <c r="G14" s="54"/>
      <c r="H14" s="103">
        <f t="shared" si="0"/>
        <v>0</v>
      </c>
      <c r="I14" s="438"/>
      <c r="J14" s="26"/>
    </row>
    <row r="15" spans="1:10" ht="13.5" customHeight="1">
      <c r="A15" s="29"/>
      <c r="B15" s="328" t="s">
        <v>1034</v>
      </c>
      <c r="C15" s="53" t="s">
        <v>1035</v>
      </c>
      <c r="D15" s="54">
        <v>112513.01</v>
      </c>
      <c r="E15" s="54">
        <v>0</v>
      </c>
      <c r="F15" s="54"/>
      <c r="G15" s="54"/>
      <c r="H15" s="103">
        <f t="shared" si="0"/>
        <v>112513.01</v>
      </c>
      <c r="I15" s="438">
        <f>73073.71-28511.9+4332.12+25103.21-5713.9</f>
        <v>68283.24000000002</v>
      </c>
      <c r="J15" s="26"/>
    </row>
    <row r="16" spans="1:10" ht="13.5" customHeight="1">
      <c r="A16" s="29"/>
      <c r="B16" s="328" t="s">
        <v>1037</v>
      </c>
      <c r="C16" s="53" t="s">
        <v>1038</v>
      </c>
      <c r="D16" s="54">
        <v>2924</v>
      </c>
      <c r="E16" s="54">
        <v>0</v>
      </c>
      <c r="F16" s="54"/>
      <c r="G16" s="54"/>
      <c r="H16" s="103">
        <f t="shared" si="0"/>
        <v>2924</v>
      </c>
      <c r="I16" s="438">
        <f>1441</f>
        <v>1441</v>
      </c>
      <c r="J16" s="26"/>
    </row>
    <row r="17" spans="1:10" ht="13.5" customHeight="1">
      <c r="A17" s="29"/>
      <c r="B17" s="328" t="s">
        <v>1040</v>
      </c>
      <c r="C17" s="53" t="s">
        <v>1039</v>
      </c>
      <c r="D17" s="54">
        <f>86754.97+135089.3</f>
        <v>221844.27</v>
      </c>
      <c r="E17" s="54">
        <v>0</v>
      </c>
      <c r="F17" s="54"/>
      <c r="G17" s="54"/>
      <c r="H17" s="103">
        <f t="shared" si="0"/>
        <v>221844.27</v>
      </c>
      <c r="I17" s="438">
        <f>78191.38+35629.9</f>
        <v>113821.28</v>
      </c>
      <c r="J17" s="26"/>
    </row>
    <row r="18" spans="1:10" ht="13.5" customHeight="1">
      <c r="A18" s="29"/>
      <c r="B18" s="328" t="s">
        <v>452</v>
      </c>
      <c r="C18" s="53" t="s">
        <v>1041</v>
      </c>
      <c r="D18" s="54">
        <v>0</v>
      </c>
      <c r="E18" s="54">
        <v>0</v>
      </c>
      <c r="F18" s="54"/>
      <c r="G18" s="54"/>
      <c r="H18" s="103">
        <f t="shared" si="0"/>
        <v>0</v>
      </c>
      <c r="I18" s="438">
        <v>0</v>
      </c>
      <c r="J18" s="26"/>
    </row>
    <row r="19" spans="1:10" ht="13.5" customHeight="1">
      <c r="A19" s="29"/>
      <c r="B19" s="328" t="s">
        <v>453</v>
      </c>
      <c r="C19" s="53" t="s">
        <v>1042</v>
      </c>
      <c r="D19" s="54">
        <v>5373.8</v>
      </c>
      <c r="E19" s="54">
        <v>0</v>
      </c>
      <c r="F19" s="54"/>
      <c r="G19" s="54"/>
      <c r="H19" s="103">
        <f t="shared" si="0"/>
        <v>5373.8</v>
      </c>
      <c r="I19" s="438">
        <v>3105</v>
      </c>
      <c r="J19" s="26"/>
    </row>
    <row r="20" spans="1:10" ht="13.5" customHeight="1">
      <c r="A20" s="29"/>
      <c r="B20" s="436" t="s">
        <v>115</v>
      </c>
      <c r="C20" s="437" t="s">
        <v>116</v>
      </c>
      <c r="D20" s="54">
        <f>11000.01+5610</f>
        <v>16610.010000000002</v>
      </c>
      <c r="E20" s="54"/>
      <c r="F20" s="54"/>
      <c r="G20" s="54"/>
      <c r="H20" s="103">
        <f t="shared" si="0"/>
        <v>16610.010000000002</v>
      </c>
      <c r="I20" s="438">
        <f>7333.34+5610</f>
        <v>12943.34</v>
      </c>
      <c r="J20" s="26"/>
    </row>
    <row r="21" spans="1:10" ht="13.5" customHeight="1">
      <c r="A21" s="29"/>
      <c r="B21" s="436" t="s">
        <v>117</v>
      </c>
      <c r="C21" s="437" t="s">
        <v>118</v>
      </c>
      <c r="D21" s="54">
        <v>0</v>
      </c>
      <c r="E21" s="54"/>
      <c r="F21" s="54"/>
      <c r="G21" s="54"/>
      <c r="H21" s="103">
        <f t="shared" si="0"/>
        <v>0</v>
      </c>
      <c r="I21" s="438"/>
      <c r="J21" s="26"/>
    </row>
    <row r="22" spans="1:10" ht="13.5" customHeight="1">
      <c r="A22" s="29"/>
      <c r="B22" s="436"/>
      <c r="C22" s="437"/>
      <c r="D22" s="54"/>
      <c r="E22" s="54"/>
      <c r="F22" s="54"/>
      <c r="G22" s="54"/>
      <c r="H22" s="103">
        <f t="shared" si="0"/>
        <v>0</v>
      </c>
      <c r="I22" s="438"/>
      <c r="J22" s="26"/>
    </row>
    <row r="23" spans="1:10" ht="13.5" customHeight="1">
      <c r="A23" s="29"/>
      <c r="B23" s="436"/>
      <c r="C23" s="437"/>
      <c r="D23" s="54"/>
      <c r="E23" s="54"/>
      <c r="F23" s="54"/>
      <c r="G23" s="54"/>
      <c r="H23" s="103">
        <f t="shared" si="0"/>
        <v>0</v>
      </c>
      <c r="I23" s="438"/>
      <c r="J23" s="26"/>
    </row>
    <row r="24" spans="1:10" ht="13.5" customHeight="1">
      <c r="A24" s="29"/>
      <c r="B24" s="436"/>
      <c r="C24" s="437"/>
      <c r="D24" s="54"/>
      <c r="E24" s="54"/>
      <c r="F24" s="54"/>
      <c r="G24" s="54"/>
      <c r="H24" s="103">
        <f t="shared" si="0"/>
        <v>0</v>
      </c>
      <c r="I24" s="438"/>
      <c r="J24" s="26"/>
    </row>
    <row r="25" spans="1:10" ht="13.5" customHeight="1">
      <c r="A25" s="29"/>
      <c r="B25" s="436"/>
      <c r="C25" s="437"/>
      <c r="D25" s="54"/>
      <c r="E25" s="54"/>
      <c r="F25" s="54"/>
      <c r="G25" s="54"/>
      <c r="H25" s="103">
        <f t="shared" si="0"/>
        <v>0</v>
      </c>
      <c r="I25" s="438"/>
      <c r="J25" s="26"/>
    </row>
    <row r="26" spans="1:10" ht="13.5" customHeight="1">
      <c r="A26" s="29"/>
      <c r="B26" s="436"/>
      <c r="C26" s="437"/>
      <c r="D26" s="54"/>
      <c r="E26" s="54"/>
      <c r="F26" s="54"/>
      <c r="G26" s="54"/>
      <c r="H26" s="103">
        <f t="shared" si="0"/>
        <v>0</v>
      </c>
      <c r="I26" s="438"/>
      <c r="J26" s="26"/>
    </row>
    <row r="27" spans="1:10" ht="13.5" customHeight="1">
      <c r="A27" s="29"/>
      <c r="B27" s="436"/>
      <c r="C27" s="437"/>
      <c r="D27" s="54"/>
      <c r="E27" s="54"/>
      <c r="F27" s="54"/>
      <c r="G27" s="54"/>
      <c r="H27" s="103">
        <f t="shared" si="0"/>
        <v>0</v>
      </c>
      <c r="I27" s="438"/>
      <c r="J27" s="26"/>
    </row>
    <row r="28" spans="1:10" ht="13.5" customHeight="1">
      <c r="A28" s="29"/>
      <c r="B28" s="436"/>
      <c r="C28" s="437"/>
      <c r="D28" s="54"/>
      <c r="E28" s="54"/>
      <c r="F28" s="54"/>
      <c r="G28" s="54"/>
      <c r="H28" s="103">
        <f t="shared" si="0"/>
        <v>0</v>
      </c>
      <c r="I28" s="438"/>
      <c r="J28" s="26"/>
    </row>
    <row r="29" spans="1:10" ht="13.5" customHeight="1">
      <c r="A29" s="29"/>
      <c r="B29" s="436"/>
      <c r="C29" s="437"/>
      <c r="D29" s="54"/>
      <c r="E29" s="54"/>
      <c r="F29" s="54"/>
      <c r="G29" s="54"/>
      <c r="H29" s="103">
        <f t="shared" si="0"/>
        <v>0</v>
      </c>
      <c r="I29" s="438"/>
      <c r="J29" s="26"/>
    </row>
    <row r="30" spans="1:10" ht="13.5" customHeight="1" thickBot="1">
      <c r="A30" s="29"/>
      <c r="B30" s="127"/>
      <c r="C30" s="59"/>
      <c r="D30" s="54"/>
      <c r="E30" s="54"/>
      <c r="F30" s="54"/>
      <c r="G30" s="54"/>
      <c r="H30" s="103">
        <f t="shared" si="0"/>
        <v>0</v>
      </c>
      <c r="I30" s="438"/>
      <c r="J30" s="26"/>
    </row>
    <row r="31" spans="1:10" ht="13.5" customHeight="1" thickBot="1">
      <c r="A31" s="29"/>
      <c r="B31" s="58"/>
      <c r="C31" s="123" t="s">
        <v>885</v>
      </c>
      <c r="D31" s="121">
        <f aca="true" t="shared" si="1" ref="D31:I31">SUM(D9:D30)</f>
        <v>359265.08999999997</v>
      </c>
      <c r="E31" s="121">
        <f t="shared" si="1"/>
        <v>0</v>
      </c>
      <c r="F31" s="121">
        <f t="shared" si="1"/>
        <v>0</v>
      </c>
      <c r="G31" s="121">
        <f t="shared" si="1"/>
        <v>0</v>
      </c>
      <c r="H31" s="121">
        <f t="shared" si="1"/>
        <v>359265.08999999997</v>
      </c>
      <c r="I31" s="76">
        <f t="shared" si="1"/>
        <v>199593.86000000002</v>
      </c>
      <c r="J31" s="26"/>
    </row>
    <row r="32" spans="1:10" ht="13.5" customHeight="1" thickBot="1">
      <c r="A32" s="29"/>
      <c r="B32" s="49" t="s">
        <v>882</v>
      </c>
      <c r="C32" s="58" t="s">
        <v>1044</v>
      </c>
      <c r="D32" s="51" t="s">
        <v>211</v>
      </c>
      <c r="E32" s="51" t="s">
        <v>211</v>
      </c>
      <c r="F32" s="51" t="s">
        <v>211</v>
      </c>
      <c r="G32" s="51" t="s">
        <v>211</v>
      </c>
      <c r="H32" s="51" t="s">
        <v>211</v>
      </c>
      <c r="I32" s="52" t="s">
        <v>211</v>
      </c>
      <c r="J32" s="26"/>
    </row>
    <row r="33" spans="1:10" ht="13.5" customHeight="1">
      <c r="A33" s="29"/>
      <c r="B33" s="327" t="s">
        <v>1030</v>
      </c>
      <c r="C33" s="53" t="s">
        <v>1013</v>
      </c>
      <c r="D33" s="54"/>
      <c r="E33" s="54"/>
      <c r="F33" s="54"/>
      <c r="G33" s="54"/>
      <c r="H33" s="103">
        <f>SUM(D33:G33)</f>
        <v>0</v>
      </c>
      <c r="I33" s="55"/>
      <c r="J33" s="26"/>
    </row>
    <row r="34" spans="1:10" ht="13.5" customHeight="1">
      <c r="A34" s="29"/>
      <c r="B34" s="328" t="s">
        <v>1031</v>
      </c>
      <c r="C34" s="53" t="s">
        <v>1014</v>
      </c>
      <c r="D34" s="54"/>
      <c r="E34" s="54"/>
      <c r="F34" s="54"/>
      <c r="G34" s="54"/>
      <c r="H34" s="103">
        <f aca="true" t="shared" si="2" ref="H34:H44">SUM(D34:G34)</f>
        <v>0</v>
      </c>
      <c r="I34" s="55"/>
      <c r="J34" s="26"/>
    </row>
    <row r="35" spans="1:10" ht="13.5" customHeight="1">
      <c r="A35" s="29"/>
      <c r="B35" s="328" t="s">
        <v>1015</v>
      </c>
      <c r="C35" s="53" t="s">
        <v>1016</v>
      </c>
      <c r="D35" s="54"/>
      <c r="E35" s="54"/>
      <c r="F35" s="54"/>
      <c r="G35" s="54"/>
      <c r="H35" s="103">
        <f t="shared" si="2"/>
        <v>0</v>
      </c>
      <c r="I35" s="55"/>
      <c r="J35" s="26"/>
    </row>
    <row r="36" spans="1:10" ht="13.5" customHeight="1">
      <c r="A36" s="29"/>
      <c r="B36" s="328" t="s">
        <v>1017</v>
      </c>
      <c r="C36" s="53" t="s">
        <v>1018</v>
      </c>
      <c r="D36" s="54"/>
      <c r="E36" s="54"/>
      <c r="F36" s="54"/>
      <c r="G36" s="54"/>
      <c r="H36" s="103">
        <f t="shared" si="2"/>
        <v>0</v>
      </c>
      <c r="I36" s="55"/>
      <c r="J36" s="26"/>
    </row>
    <row r="37" spans="1:10" ht="13.5" customHeight="1">
      <c r="A37" s="29"/>
      <c r="B37" s="328" t="s">
        <v>1019</v>
      </c>
      <c r="C37" s="53" t="s">
        <v>1020</v>
      </c>
      <c r="D37" s="54"/>
      <c r="E37" s="54"/>
      <c r="F37" s="54"/>
      <c r="G37" s="54"/>
      <c r="H37" s="103">
        <f t="shared" si="2"/>
        <v>0</v>
      </c>
      <c r="I37" s="55"/>
      <c r="J37" s="26"/>
    </row>
    <row r="38" spans="1:10" ht="13.5" customHeight="1">
      <c r="A38" s="29"/>
      <c r="B38" s="328" t="s">
        <v>1034</v>
      </c>
      <c r="C38" s="53" t="s">
        <v>1035</v>
      </c>
      <c r="D38" s="54"/>
      <c r="E38" s="54"/>
      <c r="F38" s="54"/>
      <c r="G38" s="54"/>
      <c r="H38" s="103">
        <f t="shared" si="2"/>
        <v>0</v>
      </c>
      <c r="I38" s="438"/>
      <c r="J38" s="26"/>
    </row>
    <row r="39" spans="1:10" ht="13.5" customHeight="1">
      <c r="A39" s="29"/>
      <c r="B39" s="328" t="s">
        <v>452</v>
      </c>
      <c r="C39" s="53" t="s">
        <v>1041</v>
      </c>
      <c r="D39" s="54"/>
      <c r="E39" s="54"/>
      <c r="F39" s="54"/>
      <c r="G39" s="54"/>
      <c r="H39" s="103">
        <f t="shared" si="2"/>
        <v>0</v>
      </c>
      <c r="I39" s="438"/>
      <c r="J39" s="26"/>
    </row>
    <row r="40" spans="1:10" ht="13.5" customHeight="1">
      <c r="A40" s="29"/>
      <c r="B40" s="328" t="s">
        <v>453</v>
      </c>
      <c r="C40" s="53" t="s">
        <v>1042</v>
      </c>
      <c r="D40" s="54"/>
      <c r="E40" s="54"/>
      <c r="F40" s="54"/>
      <c r="G40" s="54"/>
      <c r="H40" s="103">
        <f t="shared" si="2"/>
        <v>0</v>
      </c>
      <c r="I40" s="438"/>
      <c r="J40" s="26"/>
    </row>
    <row r="41" spans="1:10" ht="13.5" customHeight="1">
      <c r="A41" s="29"/>
      <c r="B41" s="127"/>
      <c r="C41" s="59"/>
      <c r="D41" s="54"/>
      <c r="E41" s="54"/>
      <c r="F41" s="54"/>
      <c r="G41" s="54"/>
      <c r="H41" s="103">
        <f>SUM(D41:G41)</f>
        <v>0</v>
      </c>
      <c r="I41" s="438"/>
      <c r="J41" s="26"/>
    </row>
    <row r="42" spans="1:10" ht="13.5" customHeight="1">
      <c r="A42" s="29"/>
      <c r="B42" s="127"/>
      <c r="C42" s="59"/>
      <c r="D42" s="54"/>
      <c r="E42" s="54"/>
      <c r="F42" s="54"/>
      <c r="G42" s="54"/>
      <c r="H42" s="103">
        <f>SUM(D42:G42)</f>
        <v>0</v>
      </c>
      <c r="I42" s="438"/>
      <c r="J42" s="26"/>
    </row>
    <row r="43" spans="1:10" ht="13.5" customHeight="1">
      <c r="A43" s="29"/>
      <c r="B43" s="127"/>
      <c r="C43" s="59"/>
      <c r="D43" s="54"/>
      <c r="E43" s="54"/>
      <c r="F43" s="54"/>
      <c r="G43" s="54"/>
      <c r="H43" s="103">
        <f t="shared" si="2"/>
        <v>0</v>
      </c>
      <c r="I43" s="438"/>
      <c r="J43" s="26"/>
    </row>
    <row r="44" spans="1:10" ht="13.5" customHeight="1" thickBot="1">
      <c r="A44" s="29"/>
      <c r="B44" s="127"/>
      <c r="C44" s="59"/>
      <c r="D44" s="54"/>
      <c r="E44" s="54"/>
      <c r="F44" s="54"/>
      <c r="G44" s="54"/>
      <c r="H44" s="103">
        <f t="shared" si="2"/>
        <v>0</v>
      </c>
      <c r="I44" s="438"/>
      <c r="J44" s="26"/>
    </row>
    <row r="45" spans="1:10" ht="13.5" customHeight="1" thickBot="1">
      <c r="A45" s="29"/>
      <c r="B45" s="124"/>
      <c r="C45" s="60" t="s">
        <v>885</v>
      </c>
      <c r="D45" s="63">
        <f aca="true" t="shared" si="3" ref="D45:I45">SUM(D33:D44)</f>
        <v>0</v>
      </c>
      <c r="E45" s="63">
        <f t="shared" si="3"/>
        <v>0</v>
      </c>
      <c r="F45" s="63">
        <f t="shared" si="3"/>
        <v>0</v>
      </c>
      <c r="G45" s="63">
        <f t="shared" si="3"/>
        <v>0</v>
      </c>
      <c r="H45" s="63">
        <f t="shared" si="3"/>
        <v>0</v>
      </c>
      <c r="I45" s="64">
        <f t="shared" si="3"/>
        <v>0</v>
      </c>
      <c r="J45" s="26"/>
    </row>
    <row r="46" spans="1:10" ht="21" customHeight="1" thickBot="1">
      <c r="A46" s="44"/>
      <c r="B46" s="617" t="s">
        <v>901</v>
      </c>
      <c r="C46" s="618"/>
      <c r="D46" s="66">
        <f aca="true" t="shared" si="4" ref="D46:I46">D31+D45</f>
        <v>359265.08999999997</v>
      </c>
      <c r="E46" s="66">
        <f t="shared" si="4"/>
        <v>0</v>
      </c>
      <c r="F46" s="66">
        <f t="shared" si="4"/>
        <v>0</v>
      </c>
      <c r="G46" s="66">
        <f t="shared" si="4"/>
        <v>0</v>
      </c>
      <c r="H46" s="66">
        <f t="shared" si="4"/>
        <v>359265.08999999997</v>
      </c>
      <c r="I46" s="67">
        <f t="shared" si="4"/>
        <v>199593.86000000002</v>
      </c>
      <c r="J46" s="26"/>
    </row>
    <row r="47" spans="1:10" ht="24" customHeight="1">
      <c r="A47" s="44"/>
      <c r="B47" s="603" t="s">
        <v>869</v>
      </c>
      <c r="C47" s="604"/>
      <c r="D47" s="54">
        <f>5176.21+7610.1+51196.43+54.38+9187+283.95</f>
        <v>73508.06999999999</v>
      </c>
      <c r="E47" s="54"/>
      <c r="F47" s="54"/>
      <c r="G47" s="54"/>
      <c r="H47" s="103">
        <f>SUM(D47:G47)</f>
        <v>73508.06999999999</v>
      </c>
      <c r="I47" s="506">
        <v>73508.07</v>
      </c>
      <c r="J47" s="26"/>
    </row>
    <row r="48" spans="1:10" ht="24" customHeight="1">
      <c r="A48" s="44"/>
      <c r="B48" s="601" t="s">
        <v>658</v>
      </c>
      <c r="C48" s="602"/>
      <c r="D48" s="54">
        <v>0</v>
      </c>
      <c r="E48" s="54"/>
      <c r="F48" s="54"/>
      <c r="G48" s="54"/>
      <c r="H48" s="103">
        <f>SUM(D48:G48)</f>
        <v>0</v>
      </c>
      <c r="I48" s="438"/>
      <c r="J48" s="26"/>
    </row>
    <row r="49" spans="1:10" ht="18" customHeight="1">
      <c r="A49" s="44"/>
      <c r="B49" s="311" t="s">
        <v>1045</v>
      </c>
      <c r="C49" s="312"/>
      <c r="D49" s="54">
        <v>0</v>
      </c>
      <c r="E49" s="54"/>
      <c r="F49" s="54"/>
      <c r="G49" s="54"/>
      <c r="H49" s="103">
        <f>SUM(D49:G49)</f>
        <v>0</v>
      </c>
      <c r="I49" s="438"/>
      <c r="J49" s="26"/>
    </row>
    <row r="50" spans="1:10" ht="18" customHeight="1" thickBot="1">
      <c r="A50" s="44"/>
      <c r="B50" s="311" t="s">
        <v>1046</v>
      </c>
      <c r="C50" s="312"/>
      <c r="D50" s="54">
        <v>0</v>
      </c>
      <c r="E50" s="54"/>
      <c r="F50" s="54"/>
      <c r="G50" s="54"/>
      <c r="H50" s="103">
        <f>SUM(D50:G50)</f>
        <v>0</v>
      </c>
      <c r="I50" s="438"/>
      <c r="J50" s="26"/>
    </row>
    <row r="51" spans="1:10" ht="21" customHeight="1" thickBot="1">
      <c r="A51" s="44"/>
      <c r="B51" s="613" t="s">
        <v>992</v>
      </c>
      <c r="C51" s="614"/>
      <c r="D51" s="66">
        <f aca="true" t="shared" si="5" ref="D51:I51">D46-D47-D48-D49-D50</f>
        <v>285757.01999999996</v>
      </c>
      <c r="E51" s="66">
        <f t="shared" si="5"/>
        <v>0</v>
      </c>
      <c r="F51" s="66">
        <f t="shared" si="5"/>
        <v>0</v>
      </c>
      <c r="G51" s="66">
        <f t="shared" si="5"/>
        <v>0</v>
      </c>
      <c r="H51" s="66">
        <f t="shared" si="5"/>
        <v>285757.01999999996</v>
      </c>
      <c r="I51" s="67">
        <f t="shared" si="5"/>
        <v>126085.79000000001</v>
      </c>
      <c r="J51" s="26"/>
    </row>
    <row r="52" spans="1:10" ht="15">
      <c r="A52" s="44"/>
      <c r="B52" s="68"/>
      <c r="C52" s="68"/>
      <c r="D52" s="125"/>
      <c r="E52" s="125"/>
      <c r="F52" s="125"/>
      <c r="G52" s="125"/>
      <c r="H52" s="125"/>
      <c r="I52" s="125"/>
      <c r="J52" s="26"/>
    </row>
    <row r="53" spans="1:10" ht="12.75">
      <c r="A53" s="26"/>
      <c r="B53" s="26"/>
      <c r="C53" s="26"/>
      <c r="D53" s="26"/>
      <c r="E53" s="26"/>
      <c r="F53" s="26"/>
      <c r="G53" s="26"/>
      <c r="H53" s="26"/>
      <c r="I53" s="26"/>
      <c r="J53" s="26"/>
    </row>
    <row r="54" spans="1:10" ht="12.75">
      <c r="A54" s="26"/>
      <c r="B54" s="26"/>
      <c r="C54" s="26"/>
      <c r="D54" s="26"/>
      <c r="E54" s="26"/>
      <c r="F54" s="26"/>
      <c r="G54" s="26"/>
      <c r="H54" s="26"/>
      <c r="I54" s="26"/>
      <c r="J54" s="26"/>
    </row>
  </sheetData>
  <sheetProtection password="DCD0" sheet="1" objects="1" scenarios="1"/>
  <mergeCells count="19">
    <mergeCell ref="B51:C51"/>
    <mergeCell ref="E6:E7"/>
    <mergeCell ref="F6:F7"/>
    <mergeCell ref="I2:I3"/>
    <mergeCell ref="B5:I5"/>
    <mergeCell ref="B46:C46"/>
    <mergeCell ref="B6:C7"/>
    <mergeCell ref="D6:D7"/>
    <mergeCell ref="H6:H7"/>
    <mergeCell ref="B2:B3"/>
    <mergeCell ref="B48:C48"/>
    <mergeCell ref="B47:C47"/>
    <mergeCell ref="I6:I7"/>
    <mergeCell ref="H2:H3"/>
    <mergeCell ref="G6:G7"/>
    <mergeCell ref="G2:G3"/>
    <mergeCell ref="D2:E3"/>
    <mergeCell ref="F2:F3"/>
    <mergeCell ref="C2:C3"/>
  </mergeCells>
  <printOptions/>
  <pageMargins left="0.7086614173228347" right="0.1968503937007874" top="0.5511811023622047" bottom="0.3937007874015748" header="0.4" footer="0.1968503937007874"/>
  <pageSetup horizontalDpi="300" verticalDpi="300" orientation="landscape" paperSize="9" scale="66" r:id="rId2"/>
  <headerFooter alignWithMargins="0">
    <oddHeader>&amp;R
</oddHead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T.C.E.S.P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Planae2001</dc:title>
  <dc:subject/>
  <dc:creator>T.C.E.S.P - Comissão do Ensino</dc:creator>
  <cp:keywords/>
  <dc:description>Informações declaradas trimestralmente pelas Prefeituras Municipais, de inteira responsabilidade do Chefe do Poder Executivo.</dc:description>
  <cp:lastModifiedBy>CELINA</cp:lastModifiedBy>
  <cp:lastPrinted>2007-07-10T13:57:19Z</cp:lastPrinted>
  <dcterms:created xsi:type="dcterms:W3CDTF">1998-07-09T01:24:03Z</dcterms:created>
  <dcterms:modified xsi:type="dcterms:W3CDTF">2007-07-10T13:58:22Z</dcterms:modified>
  <cp:category/>
  <cp:version/>
  <cp:contentType/>
  <cp:contentStatus/>
</cp:coreProperties>
</file>